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5565" tabRatio="799" firstSheet="2" activeTab="4"/>
  </bookViews>
  <sheets>
    <sheet name="Sheet1" sheetId="1" r:id="rId1"/>
    <sheet name="P&amp;L" sheetId="2" r:id="rId2"/>
    <sheet name="klse-p&amp;l" sheetId="3" r:id="rId3"/>
    <sheet name="klse-bs" sheetId="4" r:id="rId4"/>
    <sheet name="klse-notes" sheetId="5" r:id="rId5"/>
  </sheets>
  <externalReferences>
    <externalReference r:id="rId8"/>
    <externalReference r:id="rId9"/>
    <externalReference r:id="rId10"/>
    <externalReference r:id="rId11"/>
  </externalReferences>
  <definedNames>
    <definedName name="_xlnm.Print_Area" localSheetId="4">'klse-notes'!$A$1:$H$123</definedName>
    <definedName name="_xlnm.Print_Area" localSheetId="1">'P&amp;L'!$A$1:$U$60</definedName>
  </definedNames>
  <calcPr fullCalcOnLoad="1"/>
</workbook>
</file>

<file path=xl/comments2.xml><?xml version="1.0" encoding="utf-8"?>
<comments xmlns="http://schemas.openxmlformats.org/spreadsheetml/2006/main">
  <authors>
    <author>CHO</author>
    <author>Mitra</author>
  </authors>
  <commentList>
    <comment ref="B16" authorId="0">
      <text>
        <r>
          <rPr>
            <b/>
            <sz val="8"/>
            <rFont val="Tahoma"/>
            <family val="0"/>
          </rPr>
          <t>CHO:</t>
        </r>
        <r>
          <rPr>
            <sz val="8"/>
            <rFont val="Tahoma"/>
            <family val="0"/>
          </rPr>
          <t xml:space="preserve">
Dividend income only
</t>
        </r>
      </text>
    </comment>
    <comment ref="B17" authorId="0">
      <text>
        <r>
          <rPr>
            <b/>
            <sz val="8"/>
            <rFont val="Tahoma"/>
            <family val="0"/>
          </rPr>
          <t>CHO:</t>
        </r>
        <r>
          <rPr>
            <sz val="8"/>
            <rFont val="Tahoma"/>
            <family val="0"/>
          </rPr>
          <t xml:space="preserve">
Interest income + sales of supervision charges + others
</t>
        </r>
      </text>
    </comment>
    <comment ref="Q19" authorId="1">
      <text>
        <r>
          <rPr>
            <b/>
            <sz val="8"/>
            <rFont val="Tahoma"/>
            <family val="0"/>
          </rPr>
          <t>Mitra:</t>
        </r>
        <r>
          <rPr>
            <sz val="8"/>
            <rFont val="Tahoma"/>
            <family val="0"/>
          </rPr>
          <t xml:space="preserve">
in audit a/c, depre is add to admin exp</t>
        </r>
      </text>
    </comment>
  </commentList>
</comments>
</file>

<file path=xl/sharedStrings.xml><?xml version="1.0" encoding="utf-8"?>
<sst xmlns="http://schemas.openxmlformats.org/spreadsheetml/2006/main" count="404" uniqueCount="267">
  <si>
    <t>Total investment of the Group in quoted securities as at 31 March 2001 are as follows:</t>
  </si>
  <si>
    <t>(iii) at market value</t>
  </si>
  <si>
    <t>(i)   at cost</t>
  </si>
  <si>
    <t>(ii)  at carrying value/book value</t>
  </si>
  <si>
    <t>Rights Issue allotted on 13 February 2001</t>
  </si>
  <si>
    <t>Barring unforseen circumstances, the Directors are of the opinion that the Group will continue to perform satisfactorily in the current financial year.</t>
  </si>
  <si>
    <t>RM</t>
  </si>
  <si>
    <t>MITRAJAYA HOLDINGS BHD</t>
  </si>
  <si>
    <t>MHB</t>
  </si>
  <si>
    <t>PMJ</t>
  </si>
  <si>
    <t>DASB</t>
  </si>
  <si>
    <t>MDSB</t>
  </si>
  <si>
    <t>KKSB</t>
  </si>
  <si>
    <t>Dutawani</t>
  </si>
  <si>
    <t>TOTAL</t>
  </si>
  <si>
    <t>CONSOL. NOTE</t>
  </si>
  <si>
    <t>CONSOL ADJ.</t>
  </si>
  <si>
    <t>100%</t>
  </si>
  <si>
    <t>Turnover</t>
  </si>
  <si>
    <t>Less : Cost of Construction &amp; Sales</t>
  </si>
  <si>
    <t>Gross Profit</t>
  </si>
  <si>
    <t>Finance Cost (Interest On Borrowings)</t>
  </si>
  <si>
    <t>P/L 3</t>
  </si>
  <si>
    <t>P/L 2</t>
  </si>
  <si>
    <t>Taxation</t>
  </si>
  <si>
    <t>Company</t>
  </si>
  <si>
    <t>P/L 4</t>
  </si>
  <si>
    <t>Associated Co.</t>
  </si>
  <si>
    <t>Net Profit / (Loss) After Tax</t>
  </si>
  <si>
    <t>Minority interest</t>
  </si>
  <si>
    <t>Dividend Payable</t>
  </si>
  <si>
    <t xml:space="preserve">Retained Profit Carried Forward </t>
  </si>
  <si>
    <t>MPSB</t>
  </si>
  <si>
    <t>(a)</t>
  </si>
  <si>
    <t>(b)</t>
  </si>
  <si>
    <t>(d)</t>
  </si>
  <si>
    <t>Dividend</t>
  </si>
  <si>
    <t>Dr</t>
  </si>
  <si>
    <t>Cr</t>
  </si>
  <si>
    <t>GROUP FIGURE</t>
  </si>
  <si>
    <t>(e)</t>
  </si>
  <si>
    <t>Profit / (Loss) Available For Appropriation</t>
  </si>
  <si>
    <t>Profit For The Year</t>
  </si>
  <si>
    <t>Retained Profit Brought Forward</t>
  </si>
  <si>
    <t>MERSB</t>
  </si>
  <si>
    <t>Profit / (Loss) Before Tax</t>
  </si>
  <si>
    <t>Retained Profit</t>
  </si>
  <si>
    <t>(f)</t>
  </si>
  <si>
    <t>P/L 1</t>
  </si>
  <si>
    <t>PrimaHarta</t>
  </si>
  <si>
    <t>Kina-Bijak</t>
  </si>
  <si>
    <t>(g)</t>
  </si>
  <si>
    <t>(h)</t>
  </si>
  <si>
    <t>B/S 1,6,9,11</t>
  </si>
  <si>
    <t>P/L 6</t>
  </si>
  <si>
    <t>(i)</t>
  </si>
  <si>
    <t>(j)</t>
  </si>
  <si>
    <t>(k)</t>
  </si>
  <si>
    <t xml:space="preserve"> </t>
  </si>
  <si>
    <t>Investment Income</t>
  </si>
  <si>
    <t>Operating Profit/Loss</t>
  </si>
  <si>
    <t>Depreciation &amp; Amortisation</t>
  </si>
  <si>
    <t>Exceptional Items</t>
  </si>
  <si>
    <t>Operating Profit/Loss before income tax,</t>
  </si>
  <si>
    <t>Less : Extraordinary items</t>
  </si>
  <si>
    <t xml:space="preserve">after taxation and EI </t>
  </si>
  <si>
    <t>Diff</t>
  </si>
  <si>
    <t>MI and extraordinary items</t>
  </si>
  <si>
    <t>(l)</t>
  </si>
  <si>
    <t>Share of Profit/ (Loss) From Associated Co.</t>
  </si>
  <si>
    <t>Total</t>
  </si>
  <si>
    <t>South Africa</t>
  </si>
  <si>
    <t>Malaysia</t>
  </si>
  <si>
    <t>Property development</t>
  </si>
  <si>
    <t>Construction</t>
  </si>
  <si>
    <t>MITRAJAYA HOLDINGS BERHAD</t>
  </si>
  <si>
    <t>QUARTERLY REPORT</t>
  </si>
  <si>
    <t>Appendix IIIA</t>
  </si>
  <si>
    <t>The figures have not been audited.</t>
  </si>
  <si>
    <t>CONSOLIDATED INCOME STATEMENT</t>
  </si>
  <si>
    <t>INDIVIDUAL QUARTER</t>
  </si>
  <si>
    <t>CUMULATIVE QUARTER</t>
  </si>
  <si>
    <t>CURRENT</t>
  </si>
  <si>
    <t>PRECEDING YEAR</t>
  </si>
  <si>
    <t>YEAR</t>
  </si>
  <si>
    <t>CORRESPONDING</t>
  </si>
  <si>
    <t>QUARTER</t>
  </si>
  <si>
    <t>TO DATE</t>
  </si>
  <si>
    <t>PERIOD</t>
  </si>
  <si>
    <t>31/03/00</t>
  </si>
  <si>
    <t>RM'000</t>
  </si>
  <si>
    <t xml:space="preserve">(c) </t>
  </si>
  <si>
    <t>Other income including interest income</t>
  </si>
  <si>
    <t>Operating profit/(loss) before</t>
  </si>
  <si>
    <t>interest on borrowings, depreciation and</t>
  </si>
  <si>
    <t>amortisation, exceptional items, income tax,</t>
  </si>
  <si>
    <t>minority interests and extraordinary items</t>
  </si>
  <si>
    <t>Interest on borrowings</t>
  </si>
  <si>
    <t>Depreciation and amortisation</t>
  </si>
  <si>
    <t>Exceptional items</t>
  </si>
  <si>
    <t>Operating profit/(loss) after</t>
  </si>
  <si>
    <t xml:space="preserve">amortisation and exceptional items but </t>
  </si>
  <si>
    <t>before income tax, minority interests and</t>
  </si>
  <si>
    <t>extraordinary items</t>
  </si>
  <si>
    <t>Share in the results of associated</t>
  </si>
  <si>
    <t>companies</t>
  </si>
  <si>
    <t>Profit/(loss) before taxation, minority</t>
  </si>
  <si>
    <t>interests and extraordinary items</t>
  </si>
  <si>
    <t>Profit/(loss) after taxation</t>
  </si>
  <si>
    <t>before deducting minority interests</t>
  </si>
  <si>
    <t>(ii)</t>
  </si>
  <si>
    <t>Less minority interests</t>
  </si>
  <si>
    <t>attributable to members of the company</t>
  </si>
  <si>
    <t>Extraordinary items</t>
  </si>
  <si>
    <t>(iii)</t>
  </si>
  <si>
    <t>Extraordinary items attributable to</t>
  </si>
  <si>
    <t>members of the company</t>
  </si>
  <si>
    <t>Profit/(loss) after taxation and</t>
  </si>
  <si>
    <t>extraordinary items attributable to the</t>
  </si>
  <si>
    <t xml:space="preserve">Earnings pershare based on 2(j) above </t>
  </si>
  <si>
    <t>after deducting any provision for</t>
  </si>
  <si>
    <t>preference dividends, if any:-</t>
  </si>
  <si>
    <t>Dividend per share (sen)</t>
  </si>
  <si>
    <t>Dividend description</t>
  </si>
  <si>
    <t>As at end of current quarter</t>
  </si>
  <si>
    <t>As at preceding financial year end</t>
  </si>
  <si>
    <t>Net tangible assets per share (RM)</t>
  </si>
  <si>
    <t>CONSOLIDATED BALANCE SHEET</t>
  </si>
  <si>
    <t>AS AT</t>
  </si>
  <si>
    <t>END OF</t>
  </si>
  <si>
    <t>PRECEDING</t>
  </si>
  <si>
    <t>FINANCIAL</t>
  </si>
  <si>
    <t>YEAR END</t>
  </si>
  <si>
    <t>Fixed Assets</t>
  </si>
  <si>
    <t>Investment in Associated Companies</t>
  </si>
  <si>
    <t>Long Term Investments</t>
  </si>
  <si>
    <t>Intangible Assets</t>
  </si>
  <si>
    <t>Current Assets</t>
  </si>
  <si>
    <t>Stocks</t>
  </si>
  <si>
    <t>Trade Debtors</t>
  </si>
  <si>
    <t>Short Term Investments</t>
  </si>
  <si>
    <t xml:space="preserve">Cash </t>
  </si>
  <si>
    <t>Deposits with Licensed</t>
  </si>
  <si>
    <t xml:space="preserve">               Financial Institutions</t>
  </si>
  <si>
    <t>Other Debtors</t>
  </si>
  <si>
    <t>Current Liabilities</t>
  </si>
  <si>
    <t>Short Term Borrowings</t>
  </si>
  <si>
    <t>Trade Creditors</t>
  </si>
  <si>
    <t>Other Creditors</t>
  </si>
  <si>
    <t>Provision for Taxation</t>
  </si>
  <si>
    <t>Proposed Dividend</t>
  </si>
  <si>
    <t>Net Current Assets or Current Liabilities</t>
  </si>
  <si>
    <t>Shareholders' Fund</t>
  </si>
  <si>
    <t>Share Capital</t>
  </si>
  <si>
    <t>Reserves</t>
  </si>
  <si>
    <t>Share Premium</t>
  </si>
  <si>
    <t>Capital Reserve on Consolidation</t>
  </si>
  <si>
    <t>Exchange Reserve</t>
  </si>
  <si>
    <t>Minority Interests</t>
  </si>
  <si>
    <t>Long Term Borrowings</t>
  </si>
  <si>
    <t>Other Long Term Liabilities</t>
  </si>
  <si>
    <t>Net tangible assets per share (sen)</t>
  </si>
  <si>
    <t>Notes</t>
  </si>
  <si>
    <t>There were no pre-acquisition profits included in the results of the Group and the Company.</t>
  </si>
  <si>
    <t xml:space="preserve">There were no profits arising from the sale of investment or properties for the current financial year. </t>
  </si>
  <si>
    <t>The business operations of the Group are not materially affected by the seasonal or cyclical factors.</t>
  </si>
  <si>
    <t>Group borrowings and debt securities</t>
  </si>
  <si>
    <t>(RM'000)</t>
  </si>
  <si>
    <t>Short term loan (secured)</t>
  </si>
  <si>
    <t>Hire purchase creditors</t>
  </si>
  <si>
    <t>Term Loan (secured)</t>
  </si>
  <si>
    <t>There are no financial instruments with off balance sheet risk utilised for the current financial period.</t>
  </si>
  <si>
    <t>Segment reporting</t>
  </si>
  <si>
    <t>Profit/(Loss)</t>
  </si>
  <si>
    <t>before</t>
  </si>
  <si>
    <t>assets</t>
  </si>
  <si>
    <t>taxation</t>
  </si>
  <si>
    <t>employed</t>
  </si>
  <si>
    <t>By industry segments :</t>
  </si>
  <si>
    <t>(RM)</t>
  </si>
  <si>
    <t>('000)</t>
  </si>
  <si>
    <t>Manufacturing and trading</t>
  </si>
  <si>
    <t>Corporate and others</t>
  </si>
  <si>
    <t>Rental of machineries</t>
  </si>
  <si>
    <t>By geographical location :</t>
  </si>
  <si>
    <t>Performance of company</t>
  </si>
  <si>
    <t>Current year prospects</t>
  </si>
  <si>
    <t>By Order of the Board</t>
  </si>
  <si>
    <t>Leong Oi Wah</t>
  </si>
  <si>
    <t>Secretary</t>
  </si>
  <si>
    <t>P/L 8</t>
  </si>
  <si>
    <t xml:space="preserve">CONSOLIDATED PROFIT &amp; LOSS ACCOUNTS FOR THE PERIOD ENDED </t>
  </si>
  <si>
    <t>Retained Profit utilised for Bonus Issue</t>
  </si>
  <si>
    <t>31/12/00</t>
  </si>
  <si>
    <t>061 + M61=</t>
  </si>
  <si>
    <t>P/L 4,5</t>
  </si>
  <si>
    <t>Basic (sen)</t>
  </si>
  <si>
    <t>Fully diluted (sen)</t>
  </si>
  <si>
    <t>MI</t>
  </si>
  <si>
    <t>Corporate guarantee to suppliers and licensed financial institutions in respect of purchases and banking facilities respectively, granted to subsidiary companies amounted to RM341.0 million.</t>
  </si>
  <si>
    <t>Other Operating Income</t>
  </si>
  <si>
    <t>Other Operating Expenses</t>
  </si>
  <si>
    <t>Distribution Costs</t>
  </si>
  <si>
    <t>Adminstration Expenses</t>
  </si>
  <si>
    <t>Development Property</t>
  </si>
  <si>
    <t>Property development-in-progress</t>
  </si>
  <si>
    <t>Amount due from customers for contract work</t>
  </si>
  <si>
    <t>Amount due to customers for contract work</t>
  </si>
  <si>
    <t>Bank overdrafts (secured)</t>
  </si>
  <si>
    <t>31 MARCH 2001</t>
  </si>
  <si>
    <t>Quarterly report on consolidated results for the financial quarter ended 31/03/2001</t>
  </si>
  <si>
    <t>31/03/01</t>
  </si>
  <si>
    <t>8,787</t>
  </si>
  <si>
    <t>The accounting policies and methods of computation used in the quarterly financial statement for period ended 31 March 2001 are the same as those disclosed in the Annual Report for the year ended 31 December 2000.</t>
  </si>
  <si>
    <t>The equity securities issued by the company for the year 2001 are as follows: -</t>
  </si>
  <si>
    <t>1st Quarter</t>
  </si>
  <si>
    <t>B/S 15-18,21</t>
  </si>
  <si>
    <t>P/L 7</t>
  </si>
  <si>
    <t>FIFO method</t>
  </si>
  <si>
    <t>LIFO method</t>
  </si>
  <si>
    <t>yr 2000</t>
  </si>
  <si>
    <t>(profit margin = 33.33)</t>
  </si>
  <si>
    <t>turnover</t>
  </si>
  <si>
    <t>cost</t>
  </si>
  <si>
    <t>wip</t>
  </si>
  <si>
    <t>yr 2001</t>
  </si>
  <si>
    <t>(profit margin = 26.67)</t>
  </si>
  <si>
    <t>(150 - [80 x 8/30])</t>
  </si>
  <si>
    <t>(150 - [50 x 8/30])</t>
  </si>
  <si>
    <t>(80 x 8/30)</t>
  </si>
  <si>
    <t>(50 x 8/30)</t>
  </si>
  <si>
    <t>R/profit b/f</t>
  </si>
  <si>
    <t>wip (80) from yr 2001 t/o</t>
  </si>
  <si>
    <t>(26.67 - 33.33  * 30 ) -&gt; to adjust yr 2000 wip</t>
  </si>
  <si>
    <t>wip (80 ) from t/o yr 2000 - 30</t>
  </si>
  <si>
    <t>t/o yr 2001 - 50</t>
  </si>
  <si>
    <t>yr 2002</t>
  </si>
  <si>
    <t>(profit margin = 28.89)</t>
  </si>
  <si>
    <t>(150 - [130 x 13/45])</t>
  </si>
  <si>
    <t>(150 - [50 x 13/45])</t>
  </si>
  <si>
    <t>(130 x 13/45)</t>
  </si>
  <si>
    <t>(50 x 13/45)</t>
  </si>
  <si>
    <t>wip (130) from yr 2001 t/o</t>
  </si>
  <si>
    <t>(28.89 - 26.67 * 80) -&gt; to adjust yr 2001 wip</t>
  </si>
  <si>
    <t>wip (130 ) from t/o yr 2000 - 30</t>
  </si>
  <si>
    <t>Q58 - Q61=</t>
  </si>
  <si>
    <t>P/L 1,2,7,8,</t>
  </si>
  <si>
    <t>P/L 9,10</t>
  </si>
  <si>
    <t>There are no exceptional items for the current financial period ended 31 March 2001.</t>
  </si>
  <si>
    <t>There are no extraordinary items for the current financial period ended 31 March 2001.</t>
  </si>
  <si>
    <t>The tax figure contains do not contain any deferred tax or adjustment for any under-provision in respect of piror years.</t>
  </si>
  <si>
    <t>There is no effect of changes in the composition of the Company for the year ended 31 March 2001.</t>
  </si>
  <si>
    <t>Paid-up capital as at 1 January 2001</t>
  </si>
  <si>
    <t>Details of segmental analysis for the quarter ended 31 March 2001 are as follows:</t>
  </si>
  <si>
    <t>Profit Forecast</t>
  </si>
  <si>
    <t>The Group did not issue any profit forecast for the year.</t>
  </si>
  <si>
    <t>No dividend has been declared for the quarter ended 31 March 2001.</t>
  </si>
  <si>
    <t>Material changes in the Quarterlty Results compared to the results of the Preceding Quarter</t>
  </si>
  <si>
    <t>The acquisitions are to be completed by 31 May 2001.</t>
  </si>
  <si>
    <t>During the Extraordinary General Meeting on 3 May 2001, the shareholders of the Company has approved the following acquisition.</t>
  </si>
  <si>
    <t>During the financial year ended 31 December 1998, options to subscribe for 4,618,000 shares were granted to eligible employees for the Group.  As at 31 March 2001, 1,148,000 options remain unexercised under the Scheme which includes an additional 316,000 options issued pursuant to the corporate exercise.  In the first quarter of 2001, there is no option has been exercised and converted to new ordinary shares of the Company.</t>
  </si>
  <si>
    <t>A letter of demand was issued by Messrs Jeff Leong, Poon &amp; Wong on behalf of Pembinaan Mitrajaya Sdn Bhd (PMJ) to the debtor for the sum of RM1,936,562.36 in respect of construction and development of golf course and club house at Johor.  Writ Summons and Statement of Claims in respect thereof have been filed at the High Court at Johor Bahru.  The sealed copy of the Writ of Summons and Statement of Claims have been received and served to the defendant.  Due to the non appearance of the defendant, PMJ have proceeded with the filling of the Affidavit of Services Certificate of Non Appearance and Judgement in Default of Appearance at the Johor Bahru High Court.  The sealed copies of Judgement in Default of Appearance have on 16 Jan 2001 been served to the Defendant with instructions to commence Winding-Up proceedings against the Defendant.</t>
  </si>
  <si>
    <t>For the first financial quarter under review, the Group achieved a turnover of RM51.96 million and profit before tax of RM7.96 million compared to the preceding year corresponding quarter of RM42.99 million and RM8.13 million respectively.</t>
  </si>
  <si>
    <t>The Group achieved a turnover and operating profit of RM51.96 million and RM10.27 million respectively. These results represent a 20.87% and 16.88% increase in turnover and operating profit respectively compared to the preceding year corresponding quarter ended 31 March 2000. The improvement were mainly due to higher contributions from the construction and property development divisions. However, the profit before tax of RM7.96 million is slightly lower compared to RM8.13 million in the preceding year corresponding quarter due to the interest incurred in borrowings has increased as more funds were required to finance the property development projects and the increase in depreciation cost due to the additional purchases of plants &amp; machinery for the construction projects.</t>
  </si>
  <si>
    <t>Pembinaan Mitrajaya Sdn Bhd (PMJ) had given instruction to commence winding up proceeding on a debtor on failure to pay the sum of RM1,936,562.36. The debtor has reverted on their intention to negotiate for settlement and PMJ has stayed execution of proceeding pending the outcome of negotiations.</t>
  </si>
  <si>
    <t>(ii) Proposed purchase by Mitrajaya SA (Pty) Ltd from Samrand two pieces of property, i.e. Portion 251 and Portion 252 (a portion of Portion 2) of the farm OLIEVENHOUTBOSCH No.389, measuring in total 62 hectares for a cash consideration of Rand 11.4 million (approximately RM5.8 million)</t>
  </si>
  <si>
    <t>(i) Proposed purchase by Golden Paradise International Ltd from Samrand Development (Pty) Ltd (Samrand) of the balance of 40% equity interest in Samrand Mitrajaya Development (Pty) Ltd for a cash consideration of Rand 30.0 million (approximately RM15.4 million); and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</si>
</sst>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_);_(* \(#,##0.0\);_(* &quot;-&quot;??_);_(@_)"/>
    <numFmt numFmtId="180" formatCode="_(* #,##0_);_(* \(#,##0\);_(* &quot;-&quot;??_);_(@_)"/>
    <numFmt numFmtId="181" formatCode="#,##0.000000000_);[Red]\(#,##0.000000000\)"/>
    <numFmt numFmtId="182" formatCode="#,##0.0_);[Red]\(#,##0.0\)"/>
    <numFmt numFmtId="183" formatCode="_(* #,##0.0000_);_(* \(#,##0.0000\);_(* &quot;-&quot;??_);_(@_)"/>
    <numFmt numFmtId="184" formatCode="0.00_);[Red]\(0.00\)"/>
    <numFmt numFmtId="185" formatCode="0.0_);[Red]\(0.0\)"/>
    <numFmt numFmtId="186" formatCode="0_);[Red]\(0\)"/>
    <numFmt numFmtId="187" formatCode="#,##0;[Red]\(#,##0\)"/>
    <numFmt numFmtId="188" formatCode="#,##0.00;[Red]\(#,##0.00\)"/>
    <numFmt numFmtId="189" formatCode="#,##0.00;[Red]\(#,##0\)"/>
    <numFmt numFmtId="190" formatCode="#,##0;[Red]\(#\)"/>
    <numFmt numFmtId="191" formatCode="#,;[Red]\(#,\)"/>
    <numFmt numFmtId="192" formatCode="0.0"/>
    <numFmt numFmtId="193" formatCode="0.000"/>
    <numFmt numFmtId="194" formatCode="0.00_ ;\-0.00\ "/>
    <numFmt numFmtId="195" formatCode="#,##0.00;\(#,##0.00\)"/>
    <numFmt numFmtId="196" formatCode="#,##0.00;\(#,##0\)"/>
    <numFmt numFmtId="197" formatCode="0.00000"/>
    <numFmt numFmtId="198" formatCode="0.0000"/>
    <numFmt numFmtId="199" formatCode="mmm\ yy"/>
    <numFmt numFmtId="200" formatCode="_-* #,##0.000_-;\-* #,##0.000_-;_-* &quot;-&quot;??_-;_-@_-"/>
    <numFmt numFmtId="201" formatCode="_-* #,##0.0_-;\-* #,##0.0_-;_-* &quot;-&quot;??_-;_-@_-"/>
    <numFmt numFmtId="202" formatCode="_-* #,##0_-;\-* #,##0_-;_-* &quot;-&quot;??_-;_-@_-"/>
    <numFmt numFmtId="203" formatCode="0.000%"/>
    <numFmt numFmtId="204" formatCode="0.0%"/>
    <numFmt numFmtId="205" formatCode="#,##0.0;[Red]\(#,##0.0\)"/>
    <numFmt numFmtId="206" formatCode="#,##0;\(#,##0\)"/>
    <numFmt numFmtId="207" formatCode="#,##0.0;\(#,##0.0\)"/>
    <numFmt numFmtId="208" formatCode="_-* #,##0.0000_-;\-* #,##0.0000_-;_-* &quot;-&quot;????_-;_-@_-"/>
    <numFmt numFmtId="209" formatCode="mm/dd/yy"/>
    <numFmt numFmtId="210" formatCode="d/mmm/yy"/>
  </numFmts>
  <fonts count="19">
    <font>
      <sz val="12"/>
      <name val="Book Antiqua"/>
      <family val="0"/>
    </font>
    <font>
      <b/>
      <sz val="12"/>
      <name val="Book Antiqua"/>
      <family val="0"/>
    </font>
    <font>
      <i/>
      <sz val="12"/>
      <name val="Book Antiqua"/>
      <family val="0"/>
    </font>
    <font>
      <b/>
      <i/>
      <sz val="12"/>
      <name val="Book Antiqua"/>
      <family val="0"/>
    </font>
    <font>
      <b/>
      <sz val="10"/>
      <name val="Arial"/>
      <family val="2"/>
    </font>
    <font>
      <b/>
      <sz val="11"/>
      <name val="Arial"/>
      <family val="2"/>
    </font>
    <font>
      <u val="single"/>
      <sz val="12"/>
      <color indexed="12"/>
      <name val="Book Antiqua"/>
      <family val="0"/>
    </font>
    <font>
      <u val="single"/>
      <sz val="12"/>
      <color indexed="36"/>
      <name val="Book Antiqua"/>
      <family val="0"/>
    </font>
    <font>
      <sz val="10"/>
      <name val="Arial"/>
      <family val="2"/>
    </font>
    <font>
      <b/>
      <u val="single"/>
      <sz val="10"/>
      <name val="Arial"/>
      <family val="2"/>
    </font>
    <font>
      <u val="single"/>
      <sz val="10"/>
      <name val="Arial"/>
      <family val="2"/>
    </font>
    <font>
      <i/>
      <sz val="10"/>
      <name val="Arial"/>
      <family val="2"/>
    </font>
    <font>
      <b/>
      <sz val="12"/>
      <name val="Arial"/>
      <family val="2"/>
    </font>
    <font>
      <sz val="12"/>
      <name val="Arial"/>
      <family val="2"/>
    </font>
    <font>
      <sz val="10"/>
      <color indexed="17"/>
      <name val="Arial"/>
      <family val="2"/>
    </font>
    <font>
      <b/>
      <u val="single"/>
      <sz val="14"/>
      <name val="Arial"/>
      <family val="2"/>
    </font>
    <font>
      <sz val="8"/>
      <name val="Tahoma"/>
      <family val="0"/>
    </font>
    <font>
      <b/>
      <sz val="8"/>
      <name val="Tahoma"/>
      <family val="0"/>
    </font>
    <font>
      <b/>
      <sz val="8"/>
      <name val="Book Antiqua"/>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style="double">
        <color indexed="8"/>
      </right>
      <top style="double">
        <color indexed="8"/>
      </top>
      <bottom>
        <color indexed="63"/>
      </bottom>
    </border>
    <border>
      <left style="double">
        <color indexed="8"/>
      </left>
      <right style="double">
        <color indexed="8"/>
      </right>
      <top>
        <color indexed="63"/>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4"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43" fontId="8" fillId="0" borderId="0" xfId="15" applyFont="1" applyAlignment="1">
      <alignment/>
    </xf>
    <xf numFmtId="0" fontId="8" fillId="0" borderId="0" xfId="0" applyFont="1" applyAlignment="1">
      <alignment horizontal="right"/>
    </xf>
    <xf numFmtId="0" fontId="8" fillId="0" borderId="0" xfId="0" applyFont="1" applyFill="1" applyAlignment="1">
      <alignment/>
    </xf>
    <xf numFmtId="187" fontId="8" fillId="0" borderId="0" xfId="15" applyNumberFormat="1" applyFont="1" applyAlignment="1">
      <alignment/>
    </xf>
    <xf numFmtId="0" fontId="4" fillId="0" borderId="0" xfId="0" applyFont="1" applyAlignment="1">
      <alignment horizontal="center"/>
    </xf>
    <xf numFmtId="180" fontId="4" fillId="0" borderId="0" xfId="15" applyNumberFormat="1" applyFont="1" applyBorder="1" applyAlignment="1">
      <alignment/>
    </xf>
    <xf numFmtId="180" fontId="4" fillId="0" borderId="0" xfId="15" applyNumberFormat="1" applyFont="1" applyBorder="1" applyAlignment="1">
      <alignment horizontal="center"/>
    </xf>
    <xf numFmtId="180" fontId="4" fillId="0" borderId="0" xfId="15" applyNumberFormat="1" applyFont="1" applyAlignment="1">
      <alignment horizontal="center"/>
    </xf>
    <xf numFmtId="180" fontId="4" fillId="0" borderId="0" xfId="15" applyNumberFormat="1" applyFont="1" applyFill="1" applyBorder="1" applyAlignment="1">
      <alignment horizontal="center"/>
    </xf>
    <xf numFmtId="0" fontId="4" fillId="0" borderId="0" xfId="0" applyFont="1" applyFill="1" applyBorder="1" applyAlignment="1">
      <alignment horizontal="center"/>
    </xf>
    <xf numFmtId="0" fontId="11" fillId="0" borderId="0" xfId="0" applyFont="1" applyAlignment="1">
      <alignment/>
    </xf>
    <xf numFmtId="187" fontId="8" fillId="0" borderId="0" xfId="15" applyNumberFormat="1" applyFont="1" applyBorder="1" applyAlignment="1">
      <alignment horizontal="center"/>
    </xf>
    <xf numFmtId="180" fontId="8" fillId="0" borderId="0" xfId="15" applyNumberFormat="1" applyFont="1" applyAlignment="1">
      <alignment/>
    </xf>
    <xf numFmtId="180" fontId="4" fillId="0" borderId="0" xfId="15" applyNumberFormat="1" applyFont="1" applyFill="1" applyBorder="1" applyAlignment="1" quotePrefix="1">
      <alignment horizontal="center"/>
    </xf>
    <xf numFmtId="0" fontId="4" fillId="0" borderId="0" xfId="0" applyFont="1" applyFill="1" applyAlignment="1">
      <alignment/>
    </xf>
    <xf numFmtId="0" fontId="13" fillId="0" borderId="0" xfId="0" applyFont="1" applyAlignment="1">
      <alignment/>
    </xf>
    <xf numFmtId="43" fontId="13" fillId="0" borderId="0" xfId="15" applyFont="1" applyAlignment="1">
      <alignment/>
    </xf>
    <xf numFmtId="0" fontId="8" fillId="0" borderId="0" xfId="0" applyFont="1" applyFill="1" applyBorder="1" applyAlignment="1" quotePrefix="1">
      <alignment horizontal="center"/>
    </xf>
    <xf numFmtId="0" fontId="8" fillId="0" borderId="0" xfId="0" applyFont="1" applyFill="1" applyBorder="1" applyAlignment="1">
      <alignment horizontal="center"/>
    </xf>
    <xf numFmtId="180" fontId="8" fillId="0" borderId="0" xfId="15" applyNumberFormat="1" applyFont="1" applyBorder="1" applyAlignment="1">
      <alignment/>
    </xf>
    <xf numFmtId="180" fontId="8" fillId="0" borderId="0" xfId="15" applyNumberFormat="1" applyFont="1" applyBorder="1" applyAlignment="1">
      <alignment horizontal="center"/>
    </xf>
    <xf numFmtId="0" fontId="8" fillId="0" borderId="0" xfId="0" applyFont="1" applyBorder="1" applyAlignment="1">
      <alignment/>
    </xf>
    <xf numFmtId="187" fontId="8" fillId="0" borderId="0" xfId="15" applyNumberFormat="1" applyFont="1" applyAlignment="1">
      <alignment horizontal="center"/>
    </xf>
    <xf numFmtId="180" fontId="8" fillId="0" borderId="0" xfId="15" applyNumberFormat="1" applyFont="1" applyAlignment="1">
      <alignment horizontal="center"/>
    </xf>
    <xf numFmtId="187" fontId="14" fillId="0" borderId="0" xfId="15" applyNumberFormat="1" applyFont="1" applyAlignment="1">
      <alignment horizontal="center"/>
    </xf>
    <xf numFmtId="180" fontId="8" fillId="0" borderId="0" xfId="15" applyNumberFormat="1" applyFont="1" applyFill="1" applyBorder="1" applyAlignment="1">
      <alignment horizontal="center"/>
    </xf>
    <xf numFmtId="180" fontId="8" fillId="0" borderId="0" xfId="15" applyNumberFormat="1" applyFont="1" applyFill="1" applyBorder="1" applyAlignment="1" quotePrefix="1">
      <alignment horizontal="center"/>
    </xf>
    <xf numFmtId="0" fontId="8" fillId="0" borderId="0" xfId="0" applyFont="1" applyBorder="1" applyAlignment="1">
      <alignment horizontal="center"/>
    </xf>
    <xf numFmtId="180" fontId="8" fillId="0" borderId="0" xfId="0" applyNumberFormat="1" applyFont="1" applyBorder="1" applyAlignment="1">
      <alignment horizontal="center"/>
    </xf>
    <xf numFmtId="180" fontId="8" fillId="0" borderId="0" xfId="0" applyNumberFormat="1" applyFont="1" applyBorder="1" applyAlignment="1">
      <alignment/>
    </xf>
    <xf numFmtId="180" fontId="8" fillId="0" borderId="0" xfId="0" applyNumberFormat="1" applyFont="1" applyAlignment="1">
      <alignment/>
    </xf>
    <xf numFmtId="180" fontId="8" fillId="0" borderId="1" xfId="15" applyNumberFormat="1" applyFont="1" applyBorder="1" applyAlignment="1">
      <alignment/>
    </xf>
    <xf numFmtId="180" fontId="8" fillId="0" borderId="2" xfId="15" applyNumberFormat="1" applyFont="1" applyBorder="1" applyAlignment="1">
      <alignment/>
    </xf>
    <xf numFmtId="180" fontId="8" fillId="0" borderId="0" xfId="15" applyNumberFormat="1" applyFont="1" applyAlignment="1">
      <alignment horizontal="right"/>
    </xf>
    <xf numFmtId="180" fontId="8" fillId="0" borderId="0" xfId="15" applyNumberFormat="1" applyFont="1" applyFill="1" applyAlignment="1">
      <alignment/>
    </xf>
    <xf numFmtId="180" fontId="8" fillId="0" borderId="3" xfId="15" applyNumberFormat="1" applyFont="1" applyFill="1" applyBorder="1" applyAlignment="1">
      <alignment/>
    </xf>
    <xf numFmtId="180" fontId="8" fillId="0" borderId="3" xfId="15" applyNumberFormat="1" applyFont="1" applyBorder="1" applyAlignment="1">
      <alignment/>
    </xf>
    <xf numFmtId="180" fontId="8" fillId="0" borderId="3" xfId="15" applyNumberFormat="1" applyFont="1" applyBorder="1" applyAlignment="1">
      <alignment horizontal="right"/>
    </xf>
    <xf numFmtId="0" fontId="8" fillId="0" borderId="0" xfId="0" applyFont="1" applyAlignment="1">
      <alignment vertical="top"/>
    </xf>
    <xf numFmtId="180" fontId="8" fillId="0" borderId="0" xfId="15" applyNumberFormat="1" applyFont="1" applyAlignment="1">
      <alignment vertical="top"/>
    </xf>
    <xf numFmtId="187" fontId="13" fillId="0" borderId="0" xfId="0" applyNumberFormat="1" applyFont="1" applyAlignment="1" applyProtection="1">
      <alignment/>
      <protection/>
    </xf>
    <xf numFmtId="187" fontId="13" fillId="0" borderId="0" xfId="0" applyNumberFormat="1" applyFont="1" applyFill="1" applyAlignment="1" applyProtection="1">
      <alignment/>
      <protection/>
    </xf>
    <xf numFmtId="187" fontId="13" fillId="0" borderId="0" xfId="0" applyNumberFormat="1" applyFont="1" applyAlignment="1">
      <alignment/>
    </xf>
    <xf numFmtId="187" fontId="13" fillId="0" borderId="0" xfId="0" applyNumberFormat="1" applyFont="1" applyBorder="1" applyAlignment="1" applyProtection="1">
      <alignment/>
      <protection/>
    </xf>
    <xf numFmtId="187" fontId="13" fillId="0" borderId="0" xfId="0" applyNumberFormat="1" applyFont="1" applyFill="1" applyAlignment="1">
      <alignment/>
    </xf>
    <xf numFmtId="187" fontId="13" fillId="0" borderId="0" xfId="0" applyNumberFormat="1" applyFont="1" applyFill="1" applyBorder="1" applyAlignment="1">
      <alignment/>
    </xf>
    <xf numFmtId="187" fontId="13" fillId="0" borderId="0" xfId="0" applyNumberFormat="1" applyFont="1" applyFill="1" applyBorder="1" applyAlignment="1" applyProtection="1">
      <alignment/>
      <protection/>
    </xf>
    <xf numFmtId="187" fontId="13" fillId="0" borderId="1" xfId="0" applyNumberFormat="1" applyFont="1" applyBorder="1" applyAlignment="1" applyProtection="1">
      <alignment/>
      <protection/>
    </xf>
    <xf numFmtId="187" fontId="13" fillId="0" borderId="1" xfId="0" applyNumberFormat="1" applyFont="1" applyFill="1" applyBorder="1" applyAlignment="1" applyProtection="1">
      <alignment/>
      <protection/>
    </xf>
    <xf numFmtId="187" fontId="13" fillId="0" borderId="0" xfId="15" applyNumberFormat="1" applyFont="1" applyFill="1" applyAlignment="1">
      <alignment/>
    </xf>
    <xf numFmtId="187" fontId="13" fillId="0" borderId="4" xfId="15" applyNumberFormat="1" applyFont="1" applyFill="1" applyBorder="1" applyAlignment="1">
      <alignment/>
    </xf>
    <xf numFmtId="187" fontId="13" fillId="0" borderId="0" xfId="0" applyNumberFormat="1" applyFont="1" applyFill="1" applyAlignment="1">
      <alignment horizontal="right"/>
    </xf>
    <xf numFmtId="187" fontId="13" fillId="0" borderId="0" xfId="0" applyNumberFormat="1" applyFont="1" applyFill="1" applyAlignment="1" applyProtection="1">
      <alignment horizontal="left"/>
      <protection/>
    </xf>
    <xf numFmtId="187" fontId="13" fillId="0" borderId="5" xfId="0" applyNumberFormat="1" applyFont="1" applyFill="1" applyBorder="1" applyAlignment="1">
      <alignment/>
    </xf>
    <xf numFmtId="187" fontId="13" fillId="0" borderId="6" xfId="0" applyNumberFormat="1" applyFont="1" applyFill="1" applyBorder="1" applyAlignment="1" applyProtection="1">
      <alignment horizontal="center"/>
      <protection/>
    </xf>
    <xf numFmtId="187" fontId="13" fillId="0" borderId="7" xfId="0" applyNumberFormat="1" applyFont="1" applyFill="1" applyBorder="1" applyAlignment="1" applyProtection="1">
      <alignment horizontal="center"/>
      <protection/>
    </xf>
    <xf numFmtId="187" fontId="13" fillId="0" borderId="8" xfId="0" applyNumberFormat="1" applyFont="1" applyFill="1" applyBorder="1" applyAlignment="1">
      <alignment/>
    </xf>
    <xf numFmtId="2" fontId="8" fillId="0" borderId="0" xfId="15" applyNumberFormat="1" applyFont="1" applyAlignment="1">
      <alignment horizontal="center"/>
    </xf>
    <xf numFmtId="0" fontId="8" fillId="0" borderId="0" xfId="0" applyFont="1" applyAlignment="1">
      <alignment horizontal="justify" vertical="top" wrapText="1"/>
    </xf>
    <xf numFmtId="0" fontId="4" fillId="0" borderId="0" xfId="0" applyFont="1" applyAlignment="1">
      <alignment/>
    </xf>
    <xf numFmtId="0" fontId="8" fillId="0" borderId="0" xfId="0" applyFont="1" applyAlignment="1">
      <alignment/>
    </xf>
    <xf numFmtId="187" fontId="12" fillId="0" borderId="0" xfId="0" applyNumberFormat="1" applyFont="1" applyFill="1" applyAlignment="1" applyProtection="1">
      <alignment horizontal="left"/>
      <protection/>
    </xf>
    <xf numFmtId="187" fontId="13" fillId="0" borderId="9" xfId="0" applyNumberFormat="1" applyFont="1" applyFill="1" applyBorder="1" applyAlignment="1">
      <alignment/>
    </xf>
    <xf numFmtId="187" fontId="13" fillId="0" borderId="10" xfId="0" applyNumberFormat="1" applyFont="1" applyFill="1" applyBorder="1" applyAlignment="1">
      <alignment/>
    </xf>
    <xf numFmtId="187" fontId="13" fillId="0" borderId="0" xfId="0" applyNumberFormat="1" applyFont="1" applyFill="1" applyAlignment="1" applyProtection="1">
      <alignment horizontal="center"/>
      <protection/>
    </xf>
    <xf numFmtId="187" fontId="13" fillId="0" borderId="1" xfId="0" applyNumberFormat="1" applyFont="1" applyFill="1" applyBorder="1" applyAlignment="1">
      <alignment/>
    </xf>
    <xf numFmtId="187" fontId="13" fillId="0" borderId="4" xfId="0" applyNumberFormat="1" applyFont="1" applyFill="1" applyBorder="1" applyAlignment="1" applyProtection="1">
      <alignment/>
      <protection/>
    </xf>
    <xf numFmtId="187" fontId="15" fillId="0" borderId="0" xfId="0" applyNumberFormat="1" applyFont="1" applyFill="1" applyAlignment="1" applyProtection="1">
      <alignment horizontal="left"/>
      <protection/>
    </xf>
    <xf numFmtId="187" fontId="12" fillId="0" borderId="0" xfId="0" applyNumberFormat="1" applyFont="1" applyFill="1" applyAlignment="1">
      <alignment/>
    </xf>
    <xf numFmtId="187" fontId="8" fillId="0" borderId="7" xfId="0" applyNumberFormat="1" applyFont="1" applyFill="1" applyBorder="1" applyAlignment="1" applyProtection="1">
      <alignment horizontal="center"/>
      <protection/>
    </xf>
    <xf numFmtId="187" fontId="8" fillId="0" borderId="6" xfId="0" applyNumberFormat="1" applyFont="1" applyFill="1" applyBorder="1" applyAlignment="1" applyProtection="1">
      <alignment horizontal="center"/>
      <protection/>
    </xf>
    <xf numFmtId="9" fontId="13" fillId="0" borderId="0" xfId="0" applyNumberFormat="1" applyFont="1" applyFill="1" applyAlignment="1" applyProtection="1">
      <alignment horizontal="center"/>
      <protection/>
    </xf>
    <xf numFmtId="187" fontId="13" fillId="0" borderId="1" xfId="15" applyNumberFormat="1" applyFont="1" applyFill="1" applyBorder="1" applyAlignment="1">
      <alignment/>
    </xf>
    <xf numFmtId="187" fontId="13" fillId="0" borderId="11" xfId="0" applyNumberFormat="1" applyFont="1" applyFill="1" applyBorder="1" applyAlignment="1" applyProtection="1">
      <alignment/>
      <protection/>
    </xf>
    <xf numFmtId="187" fontId="13" fillId="0" borderId="0" xfId="0" applyNumberFormat="1" applyFont="1" applyFill="1" applyAlignment="1">
      <alignment horizontal="center"/>
    </xf>
    <xf numFmtId="187" fontId="5" fillId="0" borderId="0" xfId="0" applyNumberFormat="1" applyFont="1" applyFill="1" applyAlignment="1" applyProtection="1">
      <alignment horizontal="left"/>
      <protection/>
    </xf>
    <xf numFmtId="187" fontId="5" fillId="0" borderId="0" xfId="0" applyNumberFormat="1" applyFont="1" applyFill="1" applyAlignment="1">
      <alignment/>
    </xf>
    <xf numFmtId="187" fontId="13" fillId="0" borderId="12" xfId="0" applyNumberFormat="1" applyFont="1" applyFill="1" applyBorder="1" applyAlignment="1">
      <alignment/>
    </xf>
    <xf numFmtId="187" fontId="13" fillId="0" borderId="0" xfId="15" applyNumberFormat="1" applyFont="1" applyFill="1" applyBorder="1" applyAlignment="1">
      <alignment/>
    </xf>
    <xf numFmtId="187" fontId="13" fillId="0" borderId="12" xfId="0" applyNumberFormat="1" applyFont="1" applyBorder="1" applyAlignment="1">
      <alignment/>
    </xf>
    <xf numFmtId="171" fontId="8" fillId="0" borderId="0" xfId="15" applyNumberFormat="1" applyFont="1" applyAlignment="1">
      <alignment/>
    </xf>
    <xf numFmtId="187" fontId="12" fillId="0" borderId="0" xfId="0" applyNumberFormat="1" applyFont="1" applyFill="1" applyAlignment="1" quotePrefix="1">
      <alignment/>
    </xf>
    <xf numFmtId="43" fontId="13" fillId="0" borderId="0" xfId="15" applyFont="1" applyFill="1" applyAlignment="1" applyProtection="1">
      <alignment/>
      <protection/>
    </xf>
    <xf numFmtId="180" fontId="13" fillId="0" borderId="0" xfId="15" applyNumberFormat="1" applyFont="1" applyFill="1" applyAlignment="1">
      <alignment/>
    </xf>
    <xf numFmtId="180" fontId="13" fillId="0" borderId="5" xfId="15" applyNumberFormat="1" applyFont="1" applyFill="1" applyBorder="1" applyAlignment="1">
      <alignment/>
    </xf>
    <xf numFmtId="180" fontId="13" fillId="0" borderId="7" xfId="15" applyNumberFormat="1" applyFont="1" applyFill="1" applyBorder="1" applyAlignment="1" applyProtection="1">
      <alignment horizontal="center"/>
      <protection/>
    </xf>
    <xf numFmtId="180" fontId="13" fillId="0" borderId="8" xfId="15" applyNumberFormat="1" applyFont="1" applyFill="1" applyBorder="1" applyAlignment="1">
      <alignment/>
    </xf>
    <xf numFmtId="180" fontId="13" fillId="0" borderId="0" xfId="15" applyNumberFormat="1" applyFont="1" applyFill="1" applyAlignment="1" applyProtection="1">
      <alignment horizontal="center"/>
      <protection/>
    </xf>
    <xf numFmtId="0" fontId="8" fillId="0" borderId="0" xfId="0" applyFont="1" applyAlignment="1">
      <alignment vertical="center"/>
    </xf>
    <xf numFmtId="0" fontId="8" fillId="0" borderId="0" xfId="0" applyFont="1" applyAlignment="1">
      <alignment horizontal="justify" vertical="top"/>
    </xf>
    <xf numFmtId="0" fontId="0" fillId="0" borderId="0" xfId="0" applyAlignment="1">
      <alignment horizontal="justify" vertical="top"/>
    </xf>
    <xf numFmtId="0" fontId="0" fillId="0" borderId="0" xfId="0" applyAlignment="1">
      <alignment vertical="top"/>
    </xf>
    <xf numFmtId="180" fontId="8" fillId="0" borderId="0" xfId="15" applyNumberFormat="1" applyFont="1" applyAlignment="1">
      <alignment/>
    </xf>
    <xf numFmtId="0" fontId="0" fillId="0" borderId="0" xfId="0" applyAlignment="1">
      <alignment wrapText="1"/>
    </xf>
    <xf numFmtId="0" fontId="8" fillId="0" borderId="0" xfId="0" applyFont="1" applyAlignment="1">
      <alignment wrapText="1"/>
    </xf>
    <xf numFmtId="180" fontId="8" fillId="0" borderId="4" xfId="0" applyNumberFormat="1" applyFont="1" applyBorder="1" applyAlignment="1">
      <alignment/>
    </xf>
    <xf numFmtId="180" fontId="8" fillId="0" borderId="3" xfId="15" applyNumberFormat="1" applyFont="1" applyBorder="1" applyAlignment="1">
      <alignment horizontal="left"/>
    </xf>
    <xf numFmtId="187" fontId="13" fillId="0" borderId="0" xfId="0" applyNumberFormat="1" applyFont="1" applyFill="1" applyBorder="1" applyAlignment="1" applyProtection="1">
      <alignment horizontal="center"/>
      <protection/>
    </xf>
    <xf numFmtId="43" fontId="8" fillId="0" borderId="0" xfId="15" applyFont="1" applyBorder="1" applyAlignment="1">
      <alignment/>
    </xf>
    <xf numFmtId="209" fontId="8" fillId="0" borderId="0" xfId="15" applyNumberFormat="1" applyFont="1" applyBorder="1" applyAlignment="1" quotePrefix="1">
      <alignment horizontal="center"/>
    </xf>
    <xf numFmtId="180" fontId="8" fillId="0" borderId="0" xfId="15" applyNumberFormat="1" applyFont="1" applyAlignment="1" quotePrefix="1">
      <alignment horizontal="center"/>
    </xf>
    <xf numFmtId="37" fontId="8" fillId="0" borderId="0" xfId="0" applyNumberFormat="1" applyFont="1" applyAlignment="1">
      <alignment horizontal="center" vertical="center"/>
    </xf>
    <xf numFmtId="37" fontId="8" fillId="0" borderId="0" xfId="15" applyNumberFormat="1" applyFont="1" applyBorder="1" applyAlignment="1">
      <alignment horizontal="center" vertical="center"/>
    </xf>
    <xf numFmtId="37" fontId="8" fillId="0" borderId="0" xfId="15" applyNumberFormat="1" applyFont="1" applyAlignment="1">
      <alignment horizontal="center" vertical="center"/>
    </xf>
    <xf numFmtId="2" fontId="8" fillId="0" borderId="0" xfId="15" applyNumberFormat="1" applyFont="1" applyAlignment="1">
      <alignment/>
    </xf>
    <xf numFmtId="2" fontId="8" fillId="0" borderId="0" xfId="15" applyNumberFormat="1" applyFont="1" applyAlignment="1">
      <alignment horizontal="center" vertical="center"/>
    </xf>
    <xf numFmtId="2" fontId="8" fillId="0" borderId="0" xfId="15" applyNumberFormat="1" applyFont="1" applyBorder="1" applyAlignment="1">
      <alignment horizontal="center" vertical="center"/>
    </xf>
    <xf numFmtId="180" fontId="13" fillId="0" borderId="0" xfId="15" applyNumberFormat="1" applyFont="1" applyFill="1" applyAlignment="1" applyProtection="1">
      <alignment/>
      <protection/>
    </xf>
    <xf numFmtId="0" fontId="10" fillId="0" borderId="0" xfId="0" applyFont="1" applyAlignment="1">
      <alignment/>
    </xf>
    <xf numFmtId="0" fontId="11" fillId="0" borderId="0" xfId="0" applyFont="1" applyAlignment="1">
      <alignment horizontal="left"/>
    </xf>
    <xf numFmtId="0" fontId="13" fillId="0" borderId="0" xfId="0" applyFont="1" applyAlignment="1">
      <alignment horizontal="right"/>
    </xf>
    <xf numFmtId="180" fontId="13" fillId="0" borderId="0" xfId="15" applyNumberFormat="1" applyFont="1" applyFill="1" applyBorder="1" applyAlignment="1" applyProtection="1">
      <alignment/>
      <protection/>
    </xf>
    <xf numFmtId="180" fontId="13" fillId="0" borderId="11" xfId="15" applyNumberFormat="1" applyFont="1" applyFill="1" applyBorder="1" applyAlignment="1" applyProtection="1">
      <alignment/>
      <protection/>
    </xf>
    <xf numFmtId="180" fontId="13" fillId="0" borderId="1" xfId="15" applyNumberFormat="1" applyFont="1" applyFill="1" applyBorder="1" applyAlignment="1" applyProtection="1">
      <alignment/>
      <protection/>
    </xf>
    <xf numFmtId="180" fontId="13" fillId="0" borderId="1" xfId="15" applyNumberFormat="1" applyFont="1" applyFill="1" applyBorder="1" applyAlignment="1">
      <alignment/>
    </xf>
    <xf numFmtId="180" fontId="13" fillId="0" borderId="12" xfId="15" applyNumberFormat="1" applyFont="1" applyFill="1" applyBorder="1" applyAlignment="1">
      <alignment/>
    </xf>
    <xf numFmtId="180" fontId="13" fillId="0" borderId="4" xfId="15" applyNumberFormat="1" applyFont="1" applyFill="1" applyBorder="1" applyAlignment="1" applyProtection="1">
      <alignment/>
      <protection/>
    </xf>
    <xf numFmtId="43" fontId="11" fillId="0" borderId="0" xfId="15" applyFont="1" applyAlignment="1">
      <alignment horizontal="center" vertical="center"/>
    </xf>
    <xf numFmtId="43" fontId="4" fillId="0" borderId="0" xfId="15" applyFont="1" applyBorder="1" applyAlignment="1">
      <alignment horizontal="center"/>
    </xf>
    <xf numFmtId="43" fontId="8" fillId="0" borderId="0" xfId="15" applyFont="1" applyBorder="1" applyAlignment="1" quotePrefix="1">
      <alignment/>
    </xf>
    <xf numFmtId="43" fontId="8" fillId="0" borderId="0" xfId="15" applyFont="1" applyBorder="1" applyAlignment="1">
      <alignment horizontal="center"/>
    </xf>
    <xf numFmtId="43" fontId="8" fillId="0" borderId="0" xfId="15" applyFont="1" applyFill="1" applyBorder="1" applyAlignment="1">
      <alignment horizontal="right"/>
    </xf>
    <xf numFmtId="0" fontId="8" fillId="0" borderId="0" xfId="0" applyFont="1" applyFill="1" applyAlignment="1">
      <alignment horizontal="justify" vertical="top" wrapText="1"/>
    </xf>
    <xf numFmtId="0" fontId="0" fillId="0" borderId="0" xfId="0"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justify" vertical="center" wrapText="1"/>
    </xf>
    <xf numFmtId="0" fontId="8" fillId="0" borderId="0" xfId="0" applyFont="1" applyAlignment="1">
      <alignment horizontal="justify" vertical="justify" wrapText="1"/>
    </xf>
    <xf numFmtId="0" fontId="8" fillId="0" borderId="0" xfId="0" applyFont="1" applyAlignment="1">
      <alignment horizontal="justify" vertical="top"/>
    </xf>
    <xf numFmtId="0" fontId="0" fillId="0" borderId="0" xfId="0"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59</xdr:row>
      <xdr:rowOff>85725</xdr:rowOff>
    </xdr:from>
    <xdr:to>
      <xdr:col>17</xdr:col>
      <xdr:colOff>304800</xdr:colOff>
      <xdr:row>59</xdr:row>
      <xdr:rowOff>161925</xdr:rowOff>
    </xdr:to>
    <xdr:sp>
      <xdr:nvSpPr>
        <xdr:cNvPr id="1" name="AutoShape 2"/>
        <xdr:cNvSpPr>
          <a:spLocks/>
        </xdr:cNvSpPr>
      </xdr:nvSpPr>
      <xdr:spPr>
        <a:xfrm>
          <a:off x="17706975" y="11610975"/>
          <a:ext cx="20002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17</xdr:col>
      <xdr:colOff>104775</xdr:colOff>
      <xdr:row>61</xdr:row>
      <xdr:rowOff>85725</xdr:rowOff>
    </xdr:from>
    <xdr:to>
      <xdr:col>17</xdr:col>
      <xdr:colOff>304800</xdr:colOff>
      <xdr:row>61</xdr:row>
      <xdr:rowOff>161925</xdr:rowOff>
    </xdr:to>
    <xdr:sp>
      <xdr:nvSpPr>
        <xdr:cNvPr id="2" name="AutoShape 4"/>
        <xdr:cNvSpPr>
          <a:spLocks/>
        </xdr:cNvSpPr>
      </xdr:nvSpPr>
      <xdr:spPr>
        <a:xfrm>
          <a:off x="17706975" y="11991975"/>
          <a:ext cx="20002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17</xdr:col>
      <xdr:colOff>104775</xdr:colOff>
      <xdr:row>59</xdr:row>
      <xdr:rowOff>85725</xdr:rowOff>
    </xdr:from>
    <xdr:to>
      <xdr:col>17</xdr:col>
      <xdr:colOff>304800</xdr:colOff>
      <xdr:row>59</xdr:row>
      <xdr:rowOff>161925</xdr:rowOff>
    </xdr:to>
    <xdr:sp>
      <xdr:nvSpPr>
        <xdr:cNvPr id="3" name="AutoShape 14"/>
        <xdr:cNvSpPr>
          <a:spLocks/>
        </xdr:cNvSpPr>
      </xdr:nvSpPr>
      <xdr:spPr>
        <a:xfrm>
          <a:off x="17706975" y="11610975"/>
          <a:ext cx="20002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17</xdr:col>
      <xdr:colOff>104775</xdr:colOff>
      <xdr:row>61</xdr:row>
      <xdr:rowOff>85725</xdr:rowOff>
    </xdr:from>
    <xdr:to>
      <xdr:col>17</xdr:col>
      <xdr:colOff>304800</xdr:colOff>
      <xdr:row>61</xdr:row>
      <xdr:rowOff>161925</xdr:rowOff>
    </xdr:to>
    <xdr:sp>
      <xdr:nvSpPr>
        <xdr:cNvPr id="4" name="AutoShape 15"/>
        <xdr:cNvSpPr>
          <a:spLocks/>
        </xdr:cNvSpPr>
      </xdr:nvSpPr>
      <xdr:spPr>
        <a:xfrm>
          <a:off x="17706975" y="11991975"/>
          <a:ext cx="20002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Groupwrk.ac\sep00\consol-ver.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CHO\MHB\Accs2001\0301\MHB-consol03-3ks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CHO\MHB\Accs2001\0301\MHB-consol0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CHO\MHB\Accs2001\0301\MHB-boardm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rd Meeting-cpl"/>
      <sheetName val="P&amp;L"/>
      <sheetName val="P&amp;LAdj"/>
      <sheetName val="dato"/>
      <sheetName val="klse-notes(wrk)"/>
      <sheetName val="BS"/>
      <sheetName val="BSAdj"/>
      <sheetName val="Cflow "/>
      <sheetName val="cfadj"/>
      <sheetName val="segment"/>
      <sheetName val="klse-p&amp;l"/>
      <sheetName val="klse-p&amp;l(wrk)"/>
      <sheetName val="klse-bs"/>
      <sheetName val="klse-bs(wrk)"/>
      <sheetName val="klse-note"/>
      <sheetName val="EPS"/>
      <sheetName val="FDE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P&amp;LAdj"/>
      <sheetName val="BS"/>
      <sheetName val="BSAdj"/>
      <sheetName val="segment"/>
      <sheetName val="EPS"/>
      <sheetName val="FDEPS"/>
      <sheetName val="klse-p&amp;l"/>
      <sheetName val="klse-bs"/>
      <sheetName val="klse-notes"/>
      <sheetName val="tep"/>
      <sheetName val="SP-12"/>
      <sheetName val="klse-cal"/>
      <sheetName val="Cflow "/>
      <sheetName val="cfadj"/>
    </sheetNames>
    <sheetDataSet>
      <sheetData sheetId="1">
        <row r="71">
          <cell r="G71">
            <v>0</v>
          </cell>
        </row>
        <row r="109">
          <cell r="L109">
            <v>0</v>
          </cell>
          <cell r="N109">
            <v>0</v>
          </cell>
          <cell r="T109">
            <v>0</v>
          </cell>
          <cell r="U10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amp;L"/>
      <sheetName val="P&amp;LAdj"/>
      <sheetName val="BS"/>
      <sheetName val="BSAdj"/>
      <sheetName val="segment"/>
      <sheetName val="EPS"/>
      <sheetName val="FDEPS"/>
      <sheetName val="klse-p&amp;l"/>
      <sheetName val="klse-bs"/>
      <sheetName val="klse-notes"/>
      <sheetName val="tep"/>
      <sheetName val="SP-12"/>
      <sheetName val="klse-cal"/>
      <sheetName val="Cflow "/>
      <sheetName val="cfadj"/>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M0301"/>
      <sheetName val="C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workbookViewId="0" topLeftCell="A25">
      <selection activeCell="F34" sqref="F34"/>
    </sheetView>
  </sheetViews>
  <sheetFormatPr defaultColWidth="9.00390625" defaultRowHeight="15.75"/>
  <cols>
    <col min="1" max="1" width="6.00390625" style="20" customWidth="1"/>
    <col min="2" max="2" width="3.75390625" style="20" customWidth="1"/>
    <col min="3" max="3" width="4.125" style="20" customWidth="1"/>
    <col min="4" max="4" width="9.00390625" style="20" customWidth="1"/>
    <col min="5" max="6" width="9.125" style="21" customWidth="1"/>
    <col min="7" max="7" width="14.50390625" style="20" customWidth="1"/>
    <col min="8" max="8" width="3.125" style="20" customWidth="1"/>
    <col min="9" max="9" width="6.625" style="20" customWidth="1"/>
    <col min="10" max="10" width="3.625" style="20" customWidth="1"/>
    <col min="11" max="11" width="4.125" style="20" customWidth="1"/>
    <col min="12" max="16384" width="9.00390625" style="20" customWidth="1"/>
  </cols>
  <sheetData>
    <row r="1" spans="1:9" ht="15">
      <c r="A1" s="1" t="s">
        <v>218</v>
      </c>
      <c r="I1" s="1" t="s">
        <v>219</v>
      </c>
    </row>
    <row r="3" spans="1:14" ht="15">
      <c r="A3" s="113" t="s">
        <v>220</v>
      </c>
      <c r="B3" s="20" t="s">
        <v>221</v>
      </c>
      <c r="I3" s="113" t="s">
        <v>220</v>
      </c>
      <c r="J3" s="20" t="s">
        <v>221</v>
      </c>
      <c r="M3" s="21"/>
      <c r="N3" s="21"/>
    </row>
    <row r="4" spans="13:14" ht="15">
      <c r="M4" s="21"/>
      <c r="N4" s="21"/>
    </row>
    <row r="5" spans="1:14" ht="15">
      <c r="A5" s="115" t="s">
        <v>37</v>
      </c>
      <c r="C5" s="20" t="s">
        <v>222</v>
      </c>
      <c r="E5" s="21">
        <v>150</v>
      </c>
      <c r="I5" s="115" t="s">
        <v>37</v>
      </c>
      <c r="K5" s="20" t="s">
        <v>222</v>
      </c>
      <c r="M5" s="21">
        <v>150</v>
      </c>
      <c r="N5" s="21"/>
    </row>
    <row r="6" spans="2:14" ht="15">
      <c r="B6" s="20" t="s">
        <v>38</v>
      </c>
      <c r="D6" s="20" t="s">
        <v>223</v>
      </c>
      <c r="F6" s="21">
        <v>140</v>
      </c>
      <c r="J6" s="20" t="s">
        <v>38</v>
      </c>
      <c r="L6" s="20" t="s">
        <v>223</v>
      </c>
      <c r="M6" s="21"/>
      <c r="N6" s="21">
        <v>140</v>
      </c>
    </row>
    <row r="7" spans="2:14" ht="15">
      <c r="B7" s="20" t="s">
        <v>38</v>
      </c>
      <c r="D7" s="20" t="s">
        <v>224</v>
      </c>
      <c r="F7" s="21">
        <v>10</v>
      </c>
      <c r="J7" s="20" t="s">
        <v>38</v>
      </c>
      <c r="L7" s="20" t="s">
        <v>224</v>
      </c>
      <c r="M7" s="21"/>
      <c r="N7" s="21">
        <v>10</v>
      </c>
    </row>
    <row r="8" spans="13:14" ht="15">
      <c r="M8" s="21"/>
      <c r="N8" s="21"/>
    </row>
    <row r="9" spans="13:14" ht="15">
      <c r="M9" s="21"/>
      <c r="N9" s="21"/>
    </row>
    <row r="10" spans="13:14" ht="15">
      <c r="M10" s="21"/>
      <c r="N10" s="21"/>
    </row>
    <row r="11" spans="1:14" ht="15">
      <c r="A11" s="113" t="s">
        <v>225</v>
      </c>
      <c r="B11" s="20" t="s">
        <v>226</v>
      </c>
      <c r="I11" s="113" t="s">
        <v>225</v>
      </c>
      <c r="J11" s="20" t="s">
        <v>226</v>
      </c>
      <c r="M11" s="21"/>
      <c r="N11" s="21"/>
    </row>
    <row r="12" spans="13:14" ht="15">
      <c r="M12" s="21"/>
      <c r="N12" s="21"/>
    </row>
    <row r="13" spans="1:14" ht="15">
      <c r="A13" s="115" t="s">
        <v>37</v>
      </c>
      <c r="C13" s="20" t="s">
        <v>222</v>
      </c>
      <c r="E13" s="21">
        <v>150</v>
      </c>
      <c r="I13" s="115" t="s">
        <v>37</v>
      </c>
      <c r="K13" s="20" t="s">
        <v>222</v>
      </c>
      <c r="M13" s="21">
        <v>150</v>
      </c>
      <c r="N13" s="21"/>
    </row>
    <row r="14" spans="2:15" ht="15">
      <c r="B14" s="20" t="s">
        <v>38</v>
      </c>
      <c r="D14" s="20" t="s">
        <v>223</v>
      </c>
      <c r="F14" s="21">
        <f>150-(80*8/30)</f>
        <v>128.66666666666666</v>
      </c>
      <c r="G14" s="20" t="s">
        <v>227</v>
      </c>
      <c r="J14" s="20" t="s">
        <v>38</v>
      </c>
      <c r="L14" s="20" t="s">
        <v>223</v>
      </c>
      <c r="M14" s="21"/>
      <c r="N14" s="21">
        <f>150-(50*0.266666666666667)</f>
        <v>136.66666666666666</v>
      </c>
      <c r="O14" s="20" t="s">
        <v>228</v>
      </c>
    </row>
    <row r="15" spans="2:15" ht="15">
      <c r="B15" s="20" t="s">
        <v>38</v>
      </c>
      <c r="D15" s="20" t="s">
        <v>224</v>
      </c>
      <c r="F15" s="21">
        <f>80*8/30</f>
        <v>21.333333333333332</v>
      </c>
      <c r="G15" s="20" t="s">
        <v>229</v>
      </c>
      <c r="J15" s="20" t="s">
        <v>38</v>
      </c>
      <c r="L15" s="20" t="s">
        <v>224</v>
      </c>
      <c r="M15" s="21"/>
      <c r="N15" s="21">
        <f>50*0.266666666666667</f>
        <v>13.33333333333335</v>
      </c>
      <c r="O15" s="20" t="s">
        <v>230</v>
      </c>
    </row>
    <row r="16" spans="13:14" ht="15">
      <c r="M16" s="21"/>
      <c r="N16" s="21"/>
    </row>
    <row r="17" spans="1:14" ht="15">
      <c r="A17" s="115" t="s">
        <v>37</v>
      </c>
      <c r="C17" s="20" t="s">
        <v>231</v>
      </c>
      <c r="E17" s="21">
        <v>10</v>
      </c>
      <c r="I17" s="115" t="s">
        <v>37</v>
      </c>
      <c r="K17" s="20" t="s">
        <v>231</v>
      </c>
      <c r="M17" s="21">
        <v>10</v>
      </c>
      <c r="N17" s="21"/>
    </row>
    <row r="18" spans="2:14" ht="15">
      <c r="B18" s="20" t="s">
        <v>38</v>
      </c>
      <c r="D18" s="20" t="s">
        <v>223</v>
      </c>
      <c r="F18" s="21">
        <v>10</v>
      </c>
      <c r="J18" s="20" t="s">
        <v>38</v>
      </c>
      <c r="L18" s="20" t="s">
        <v>224</v>
      </c>
      <c r="M18" s="21"/>
      <c r="N18" s="21">
        <v>10</v>
      </c>
    </row>
    <row r="19" spans="13:14" ht="15">
      <c r="M19" s="21"/>
      <c r="N19" s="21"/>
    </row>
    <row r="20" spans="1:14" ht="15">
      <c r="A20" s="15" t="s">
        <v>232</v>
      </c>
      <c r="I20" s="115" t="s">
        <v>37</v>
      </c>
      <c r="K20" s="20" t="s">
        <v>224</v>
      </c>
      <c r="M20" s="21">
        <f>-(0.266666666666667-0.333333333333333)*30</f>
        <v>1.9999999999999796</v>
      </c>
      <c r="N20" s="21"/>
    </row>
    <row r="21" spans="1:14" ht="15">
      <c r="A21" s="115"/>
      <c r="J21" s="20" t="s">
        <v>38</v>
      </c>
      <c r="L21" s="20" t="s">
        <v>223</v>
      </c>
      <c r="M21" s="21"/>
      <c r="N21" s="21">
        <f>-21.33+N15+N18</f>
        <v>2.0033333333333516</v>
      </c>
    </row>
    <row r="22" spans="11:14" ht="15">
      <c r="K22" s="20" t="s">
        <v>233</v>
      </c>
      <c r="M22" s="21"/>
      <c r="N22" s="21"/>
    </row>
    <row r="23" spans="13:14" ht="15">
      <c r="M23" s="21"/>
      <c r="N23" s="21"/>
    </row>
    <row r="24" spans="9:14" ht="15">
      <c r="I24" s="15" t="s">
        <v>234</v>
      </c>
      <c r="M24" s="21"/>
      <c r="N24" s="21"/>
    </row>
    <row r="25" spans="9:14" ht="15">
      <c r="I25" s="15"/>
      <c r="K25" s="15" t="s">
        <v>235</v>
      </c>
      <c r="M25" s="21"/>
      <c r="N25" s="21"/>
    </row>
    <row r="27" spans="1:10" ht="15">
      <c r="A27" s="113" t="s">
        <v>236</v>
      </c>
      <c r="B27" s="20" t="s">
        <v>237</v>
      </c>
      <c r="I27" s="113" t="s">
        <v>236</v>
      </c>
      <c r="J27" s="20" t="s">
        <v>237</v>
      </c>
    </row>
    <row r="29" spans="1:14" ht="15">
      <c r="A29" s="115" t="s">
        <v>37</v>
      </c>
      <c r="C29" s="20" t="s">
        <v>222</v>
      </c>
      <c r="E29" s="21">
        <v>150</v>
      </c>
      <c r="I29" s="115" t="s">
        <v>37</v>
      </c>
      <c r="K29" s="20" t="s">
        <v>222</v>
      </c>
      <c r="M29" s="21">
        <v>150</v>
      </c>
      <c r="N29" s="21"/>
    </row>
    <row r="30" spans="2:15" ht="15">
      <c r="B30" s="20" t="s">
        <v>38</v>
      </c>
      <c r="D30" s="20" t="s">
        <v>223</v>
      </c>
      <c r="F30" s="21">
        <f>150-F31</f>
        <v>112.44444444444446</v>
      </c>
      <c r="G30" s="20" t="s">
        <v>238</v>
      </c>
      <c r="J30" s="20" t="s">
        <v>38</v>
      </c>
      <c r="L30" s="20" t="s">
        <v>223</v>
      </c>
      <c r="M30" s="21"/>
      <c r="N30" s="21">
        <f>150-N31</f>
        <v>135.55555555555554</v>
      </c>
      <c r="O30" s="20" t="s">
        <v>239</v>
      </c>
    </row>
    <row r="31" spans="2:15" ht="15">
      <c r="B31" s="20" t="s">
        <v>38</v>
      </c>
      <c r="D31" s="20" t="s">
        <v>224</v>
      </c>
      <c r="F31" s="21">
        <f>130*0.288888888888889</f>
        <v>37.55555555555555</v>
      </c>
      <c r="G31" s="20" t="s">
        <v>240</v>
      </c>
      <c r="J31" s="20" t="s">
        <v>38</v>
      </c>
      <c r="L31" s="20" t="s">
        <v>224</v>
      </c>
      <c r="M31" s="21"/>
      <c r="N31" s="21">
        <f>50*0.288888888888889</f>
        <v>14.444444444444443</v>
      </c>
      <c r="O31" s="20" t="s">
        <v>241</v>
      </c>
    </row>
    <row r="32" spans="13:14" ht="15">
      <c r="M32" s="21"/>
      <c r="N32" s="21"/>
    </row>
    <row r="33" spans="1:14" ht="15">
      <c r="A33" s="115" t="s">
        <v>37</v>
      </c>
      <c r="C33" s="20" t="s">
        <v>231</v>
      </c>
      <c r="E33" s="21">
        <v>21.33</v>
      </c>
      <c r="I33" s="115" t="s">
        <v>37</v>
      </c>
      <c r="K33" s="20" t="s">
        <v>231</v>
      </c>
      <c r="M33" s="21">
        <v>21.33</v>
      </c>
      <c r="N33" s="21"/>
    </row>
    <row r="34" spans="2:14" ht="15">
      <c r="B34" s="20" t="s">
        <v>38</v>
      </c>
      <c r="D34" s="20" t="s">
        <v>223</v>
      </c>
      <c r="F34" s="21">
        <f>+E33</f>
        <v>21.33</v>
      </c>
      <c r="J34" s="20" t="s">
        <v>38</v>
      </c>
      <c r="L34" s="20" t="s">
        <v>224</v>
      </c>
      <c r="M34" s="21"/>
      <c r="N34" s="21">
        <f>+M33</f>
        <v>21.33</v>
      </c>
    </row>
    <row r="35" spans="13:14" ht="15">
      <c r="M35" s="21"/>
      <c r="N35" s="21"/>
    </row>
    <row r="36" spans="1:14" ht="15">
      <c r="A36" s="114" t="s">
        <v>242</v>
      </c>
      <c r="I36" s="115" t="s">
        <v>37</v>
      </c>
      <c r="K36" s="20" t="s">
        <v>223</v>
      </c>
      <c r="M36" s="21">
        <f>+(0.288888888888889-0.266666666666667)*80</f>
        <v>1.777777777777776</v>
      </c>
      <c r="N36" s="21"/>
    </row>
    <row r="37" spans="10:14" ht="15">
      <c r="J37" s="20" t="s">
        <v>38</v>
      </c>
      <c r="L37" s="20" t="s">
        <v>224</v>
      </c>
      <c r="M37" s="21"/>
      <c r="N37" s="21">
        <f>+M36</f>
        <v>1.777777777777776</v>
      </c>
    </row>
    <row r="38" spans="10:14" ht="15">
      <c r="J38" s="20" t="s">
        <v>243</v>
      </c>
      <c r="M38" s="21"/>
      <c r="N38" s="21"/>
    </row>
    <row r="41" ht="15">
      <c r="I41" s="15" t="s">
        <v>244</v>
      </c>
    </row>
    <row r="42" spans="9:11" ht="15">
      <c r="I42" s="15"/>
      <c r="K42" s="15" t="s">
        <v>235</v>
      </c>
    </row>
    <row r="43" ht="15">
      <c r="K43" s="15" t="s">
        <v>235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65"/>
  <sheetViews>
    <sheetView zoomScale="75" zoomScaleNormal="75" zoomScaleSheetLayoutView="75" workbookViewId="0" topLeftCell="A5">
      <pane xSplit="2" ySplit="3" topLeftCell="N29" activePane="bottomRight" state="frozen"/>
      <selection pane="topLeft" activeCell="A5" sqref="A5"/>
      <selection pane="topRight" activeCell="C5" sqref="C5"/>
      <selection pane="bottomLeft" activeCell="A8" sqref="A8"/>
      <selection pane="bottomRight" activeCell="Q25" sqref="Q25"/>
    </sheetView>
  </sheetViews>
  <sheetFormatPr defaultColWidth="9.00390625" defaultRowHeight="15.75"/>
  <cols>
    <col min="1" max="1" width="5.625" style="49" customWidth="1"/>
    <col min="2" max="2" width="33.625" style="49" customWidth="1"/>
    <col min="3" max="3" width="15.50390625" style="49" customWidth="1"/>
    <col min="4" max="4" width="13.75390625" style="49" customWidth="1"/>
    <col min="5" max="5" width="12.625" style="49" customWidth="1"/>
    <col min="6" max="6" width="12.625" style="88" customWidth="1"/>
    <col min="7" max="13" width="12.625" style="49" customWidth="1"/>
    <col min="14" max="14" width="13.25390625" style="49" bestFit="1" customWidth="1"/>
    <col min="15" max="15" width="15.75390625" style="49" bestFit="1" customWidth="1"/>
    <col min="16" max="16" width="4.125" style="49" customWidth="1"/>
    <col min="17" max="17" width="15.75390625" style="49" bestFit="1" customWidth="1"/>
    <col min="18" max="18" width="4.375" style="49" customWidth="1"/>
    <col min="19" max="19" width="13.375" style="54" customWidth="1"/>
    <col min="20" max="20" width="4.00390625" style="49" customWidth="1"/>
    <col min="21" max="21" width="14.375" style="54" customWidth="1"/>
    <col min="22" max="22" width="11.625" style="49" bestFit="1" customWidth="1"/>
    <col min="23" max="23" width="11.375" style="49" customWidth="1"/>
    <col min="24" max="16384" width="9.00390625" style="49" customWidth="1"/>
  </cols>
  <sheetData>
    <row r="1" spans="1:2" ht="18">
      <c r="A1" s="72" t="s">
        <v>7</v>
      </c>
      <c r="B1" s="72"/>
    </row>
    <row r="2" spans="1:2" ht="15.75">
      <c r="A2" s="73"/>
      <c r="B2" s="73"/>
    </row>
    <row r="3" spans="1:5" ht="15.75">
      <c r="A3" s="66" t="s">
        <v>191</v>
      </c>
      <c r="B3" s="66"/>
      <c r="E3" s="86" t="s">
        <v>209</v>
      </c>
    </row>
    <row r="4" ht="15.75" thickBot="1"/>
    <row r="5" spans="1:21" ht="15.75" thickTop="1">
      <c r="A5" s="49" t="s">
        <v>58</v>
      </c>
      <c r="C5" s="67"/>
      <c r="D5" s="58"/>
      <c r="E5" s="58"/>
      <c r="F5" s="89"/>
      <c r="G5" s="58"/>
      <c r="H5" s="58"/>
      <c r="I5" s="58"/>
      <c r="J5" s="58"/>
      <c r="K5" s="58"/>
      <c r="L5" s="58"/>
      <c r="M5" s="58"/>
      <c r="N5" s="58"/>
      <c r="O5" s="67"/>
      <c r="Q5" s="67"/>
      <c r="S5" s="67"/>
      <c r="U5" s="67"/>
    </row>
    <row r="6" spans="3:21" ht="15">
      <c r="C6" s="59" t="s">
        <v>8</v>
      </c>
      <c r="D6" s="60" t="s">
        <v>9</v>
      </c>
      <c r="E6" s="60" t="s">
        <v>10</v>
      </c>
      <c r="F6" s="90" t="s">
        <v>11</v>
      </c>
      <c r="G6" s="60" t="s">
        <v>12</v>
      </c>
      <c r="H6" s="60" t="s">
        <v>13</v>
      </c>
      <c r="I6" s="60" t="s">
        <v>44</v>
      </c>
      <c r="J6" s="60" t="s">
        <v>32</v>
      </c>
      <c r="K6" s="60" t="s">
        <v>50</v>
      </c>
      <c r="L6" s="60" t="s">
        <v>49</v>
      </c>
      <c r="M6" s="60" t="s">
        <v>14</v>
      </c>
      <c r="N6" s="74" t="s">
        <v>15</v>
      </c>
      <c r="O6" s="75" t="s">
        <v>16</v>
      </c>
      <c r="Q6" s="75" t="s">
        <v>39</v>
      </c>
      <c r="S6" s="75" t="s">
        <v>215</v>
      </c>
      <c r="U6" s="75" t="s">
        <v>66</v>
      </c>
    </row>
    <row r="7" spans="3:21" ht="15.75" thickBot="1">
      <c r="C7" s="68"/>
      <c r="D7" s="61"/>
      <c r="E7" s="61"/>
      <c r="F7" s="91"/>
      <c r="G7" s="61"/>
      <c r="H7" s="61"/>
      <c r="I7" s="61"/>
      <c r="J7" s="61"/>
      <c r="K7" s="61"/>
      <c r="L7" s="61"/>
      <c r="M7" s="61"/>
      <c r="N7" s="61"/>
      <c r="O7" s="68"/>
      <c r="Q7" s="68"/>
      <c r="S7" s="68"/>
      <c r="U7" s="68"/>
    </row>
    <row r="8" spans="4:12" ht="15.75" thickTop="1">
      <c r="D8" s="69" t="s">
        <v>17</v>
      </c>
      <c r="E8" s="69" t="s">
        <v>17</v>
      </c>
      <c r="F8" s="92" t="s">
        <v>17</v>
      </c>
      <c r="G8" s="76">
        <v>0.51</v>
      </c>
      <c r="H8" s="69" t="s">
        <v>17</v>
      </c>
      <c r="I8" s="69" t="s">
        <v>17</v>
      </c>
      <c r="J8" s="69" t="s">
        <v>17</v>
      </c>
      <c r="K8" s="69" t="s">
        <v>17</v>
      </c>
      <c r="L8" s="76">
        <v>0.51</v>
      </c>
    </row>
    <row r="9" ht="15"/>
    <row r="10" spans="1:21" ht="15.75">
      <c r="A10" s="66" t="s">
        <v>18</v>
      </c>
      <c r="B10" s="66"/>
      <c r="C10" s="46">
        <v>0</v>
      </c>
      <c r="D10" s="46">
        <v>54264419.06</v>
      </c>
      <c r="E10" s="46">
        <v>2916409.86</v>
      </c>
      <c r="F10" s="112">
        <v>2918278.89</v>
      </c>
      <c r="G10" s="46">
        <v>0</v>
      </c>
      <c r="H10" s="46">
        <v>595493.3</v>
      </c>
      <c r="I10" s="46">
        <v>2013422.48</v>
      </c>
      <c r="J10" s="46">
        <v>0</v>
      </c>
      <c r="K10" s="46">
        <v>0</v>
      </c>
      <c r="L10" s="46">
        <v>20244708</v>
      </c>
      <c r="M10" s="46">
        <f>SUM(C10:L10)</f>
        <v>82952731.59</v>
      </c>
      <c r="N10" s="69" t="s">
        <v>48</v>
      </c>
      <c r="O10" s="46" t="e">
        <f>-#REF!</f>
        <v>#REF!</v>
      </c>
      <c r="Q10" s="46" t="e">
        <f>+M10+O10</f>
        <v>#REF!</v>
      </c>
      <c r="S10" s="45">
        <v>42990976</v>
      </c>
      <c r="U10" s="54" t="e">
        <f>+Q10-S10</f>
        <v>#REF!</v>
      </c>
    </row>
    <row r="11" spans="18:19" ht="15">
      <c r="R11" s="50"/>
      <c r="S11" s="47"/>
    </row>
    <row r="12" spans="1:21" ht="15">
      <c r="A12" s="57" t="s">
        <v>19</v>
      </c>
      <c r="B12" s="57"/>
      <c r="C12" s="46">
        <v>0</v>
      </c>
      <c r="D12" s="46">
        <v>47701110.72</v>
      </c>
      <c r="E12" s="46">
        <v>2517605.07</v>
      </c>
      <c r="F12" s="112">
        <v>1715118</v>
      </c>
      <c r="G12" s="46">
        <v>0</v>
      </c>
      <c r="H12" s="46">
        <v>593385.67</v>
      </c>
      <c r="I12" s="46">
        <v>1832564.61</v>
      </c>
      <c r="J12" s="46">
        <v>0</v>
      </c>
      <c r="K12" s="46">
        <v>0</v>
      </c>
      <c r="L12" s="46">
        <v>15353077.69</v>
      </c>
      <c r="M12" s="46">
        <f>SUM(C12:L12)</f>
        <v>69712861.76</v>
      </c>
      <c r="N12" s="69" t="s">
        <v>246</v>
      </c>
      <c r="O12" s="46" t="e">
        <f>#REF!</f>
        <v>#REF!</v>
      </c>
      <c r="Q12" s="46" t="e">
        <f>M12+O12</f>
        <v>#REF!</v>
      </c>
      <c r="R12" s="50"/>
      <c r="S12" s="45">
        <v>32430244</v>
      </c>
      <c r="U12" s="54" t="e">
        <f>+Q12-S12</f>
        <v>#REF!</v>
      </c>
    </row>
    <row r="13" spans="14:21" ht="15">
      <c r="N13" s="79" t="s">
        <v>247</v>
      </c>
      <c r="R13" s="50"/>
      <c r="S13" s="47"/>
      <c r="U13" s="77"/>
    </row>
    <row r="14" spans="1:21" ht="15.75">
      <c r="A14" s="66" t="s">
        <v>20</v>
      </c>
      <c r="B14" s="66"/>
      <c r="C14" s="78">
        <f aca="true" t="shared" si="0" ref="C14:M14">C10-C12</f>
        <v>0</v>
      </c>
      <c r="D14" s="78">
        <f t="shared" si="0"/>
        <v>6563308.340000004</v>
      </c>
      <c r="E14" s="78">
        <f t="shared" si="0"/>
        <v>398804.79000000004</v>
      </c>
      <c r="F14" s="117">
        <f t="shared" si="0"/>
        <v>1203160.8900000001</v>
      </c>
      <c r="G14" s="78">
        <f t="shared" si="0"/>
        <v>0</v>
      </c>
      <c r="H14" s="78">
        <f t="shared" si="0"/>
        <v>2107.6300000000047</v>
      </c>
      <c r="I14" s="78">
        <f t="shared" si="0"/>
        <v>180857.86999999988</v>
      </c>
      <c r="J14" s="78">
        <f>J10-J12</f>
        <v>0</v>
      </c>
      <c r="K14" s="78">
        <f>K10-K12</f>
        <v>0</v>
      </c>
      <c r="L14" s="78">
        <f t="shared" si="0"/>
        <v>4891630.3100000005</v>
      </c>
      <c r="M14" s="78">
        <f t="shared" si="0"/>
        <v>13239869.829999998</v>
      </c>
      <c r="O14" s="78" t="e">
        <f>+O10-O12</f>
        <v>#REF!</v>
      </c>
      <c r="Q14" s="78" t="e">
        <f>Q10-Q12</f>
        <v>#REF!</v>
      </c>
      <c r="R14" s="51"/>
      <c r="S14" s="78">
        <f>S10-S12</f>
        <v>10560732</v>
      </c>
      <c r="U14" s="54" t="e">
        <f>+Q14-S14</f>
        <v>#REF!</v>
      </c>
    </row>
    <row r="15" spans="1:19" ht="15.75">
      <c r="A15" s="66"/>
      <c r="B15" s="66"/>
      <c r="C15" s="51"/>
      <c r="D15" s="51"/>
      <c r="E15" s="51"/>
      <c r="F15" s="116"/>
      <c r="G15" s="51"/>
      <c r="H15" s="51"/>
      <c r="I15" s="51"/>
      <c r="J15" s="51"/>
      <c r="K15" s="51"/>
      <c r="L15" s="51"/>
      <c r="M15" s="51"/>
      <c r="O15" s="51"/>
      <c r="Q15" s="51"/>
      <c r="R15" s="50"/>
      <c r="S15" s="48"/>
    </row>
    <row r="16" spans="1:21" ht="15">
      <c r="A16" s="57" t="s">
        <v>59</v>
      </c>
      <c r="B16" s="57"/>
      <c r="C16" s="51">
        <v>0</v>
      </c>
      <c r="D16" s="51">
        <v>0</v>
      </c>
      <c r="E16" s="51">
        <v>0</v>
      </c>
      <c r="F16" s="116">
        <v>0</v>
      </c>
      <c r="G16" s="51">
        <v>0</v>
      </c>
      <c r="H16" s="51">
        <v>0</v>
      </c>
      <c r="I16" s="51">
        <v>0</v>
      </c>
      <c r="J16" s="51">
        <v>0</v>
      </c>
      <c r="K16" s="51">
        <v>0</v>
      </c>
      <c r="L16" s="51">
        <v>0</v>
      </c>
      <c r="M16" s="46">
        <f>SUM(C16:L16)</f>
        <v>0</v>
      </c>
      <c r="N16" s="79" t="s">
        <v>195</v>
      </c>
      <c r="O16" s="51">
        <f>-'[2]P&amp;LAdj'!L109</f>
        <v>0</v>
      </c>
      <c r="Q16" s="51">
        <f>+M16+O16</f>
        <v>0</v>
      </c>
      <c r="R16" s="50"/>
      <c r="S16" s="48">
        <v>0</v>
      </c>
      <c r="U16" s="54">
        <f>+Q16-S16</f>
        <v>0</v>
      </c>
    </row>
    <row r="17" spans="1:21" ht="15">
      <c r="A17" s="57" t="s">
        <v>200</v>
      </c>
      <c r="B17" s="57"/>
      <c r="C17" s="51">
        <v>9502.09</v>
      </c>
      <c r="D17" s="51">
        <v>1615531.15</v>
      </c>
      <c r="E17" s="51">
        <v>83271.53</v>
      </c>
      <c r="F17" s="116">
        <f>304715.13+1239.33+19.37+7957.8</f>
        <v>313931.63</v>
      </c>
      <c r="G17" s="51">
        <v>0</v>
      </c>
      <c r="H17" s="51">
        <v>51688.19</v>
      </c>
      <c r="I17" s="51">
        <f>866198.77+180000</f>
        <v>1046198.77</v>
      </c>
      <c r="J17" s="51">
        <v>0</v>
      </c>
      <c r="K17" s="51">
        <v>0</v>
      </c>
      <c r="L17" s="51">
        <v>24885.26</v>
      </c>
      <c r="M17" s="51">
        <f>SUM(C17:L17)</f>
        <v>3145008.6199999996</v>
      </c>
      <c r="N17" s="102" t="s">
        <v>23</v>
      </c>
      <c r="O17" s="51" t="e">
        <f>-#REF!</f>
        <v>#REF!</v>
      </c>
      <c r="P17" s="50"/>
      <c r="Q17" s="51" t="e">
        <f>+M17+O17</f>
        <v>#REF!</v>
      </c>
      <c r="R17" s="50"/>
      <c r="S17" s="48">
        <v>499899</v>
      </c>
      <c r="T17" s="50"/>
      <c r="U17" s="54" t="e">
        <f>+Q17-S17</f>
        <v>#REF!</v>
      </c>
    </row>
    <row r="18" spans="1:19" ht="15">
      <c r="A18" s="57" t="s">
        <v>202</v>
      </c>
      <c r="B18" s="57"/>
      <c r="C18" s="51">
        <v>0</v>
      </c>
      <c r="D18" s="51">
        <v>0</v>
      </c>
      <c r="E18" s="51">
        <v>0</v>
      </c>
      <c r="F18" s="116">
        <v>0</v>
      </c>
      <c r="G18" s="51">
        <v>0</v>
      </c>
      <c r="H18" s="51">
        <v>0</v>
      </c>
      <c r="I18" s="51">
        <v>0</v>
      </c>
      <c r="J18" s="51">
        <v>0</v>
      </c>
      <c r="K18" s="51">
        <v>0</v>
      </c>
      <c r="L18" s="51">
        <v>0</v>
      </c>
      <c r="M18" s="51">
        <f>SUM(C18:L18)</f>
        <v>0</v>
      </c>
      <c r="O18" s="51"/>
      <c r="Q18" s="51">
        <f>+M18+O18</f>
        <v>0</v>
      </c>
      <c r="R18" s="51"/>
      <c r="S18" s="48"/>
    </row>
    <row r="19" spans="1:19" ht="15">
      <c r="A19" s="57" t="s">
        <v>203</v>
      </c>
      <c r="B19" s="57"/>
      <c r="C19" s="51">
        <v>-132395.28</v>
      </c>
      <c r="D19" s="51">
        <v>-985552.03</v>
      </c>
      <c r="E19" s="51">
        <v>-217932.28</v>
      </c>
      <c r="F19" s="116">
        <v>-487333.38</v>
      </c>
      <c r="G19" s="51">
        <v>-652.5</v>
      </c>
      <c r="H19" s="51">
        <v>-59297.81</v>
      </c>
      <c r="I19" s="51">
        <v>-377661.75</v>
      </c>
      <c r="J19" s="51">
        <v>-8567.54</v>
      </c>
      <c r="K19" s="51">
        <v>-517.5</v>
      </c>
      <c r="L19" s="51">
        <v>-75111.25</v>
      </c>
      <c r="M19" s="51">
        <f>SUM(C19:L19)</f>
        <v>-2345021.3200000003</v>
      </c>
      <c r="N19" s="69" t="s">
        <v>48</v>
      </c>
      <c r="O19" s="51" t="e">
        <f>-#REF!</f>
        <v>#REF!</v>
      </c>
      <c r="Q19" s="51" t="e">
        <f>+M19+O19</f>
        <v>#REF!</v>
      </c>
      <c r="R19" s="51"/>
      <c r="S19" s="48"/>
    </row>
    <row r="20" spans="1:21" ht="15">
      <c r="A20" s="57" t="s">
        <v>201</v>
      </c>
      <c r="B20" s="57"/>
      <c r="C20" s="53">
        <v>0</v>
      </c>
      <c r="D20" s="53">
        <v>-191062.29</v>
      </c>
      <c r="E20" s="53">
        <v>-307313.71</v>
      </c>
      <c r="F20" s="118">
        <v>0</v>
      </c>
      <c r="G20" s="53">
        <v>0</v>
      </c>
      <c r="H20" s="53">
        <v>0</v>
      </c>
      <c r="I20" s="53">
        <v>-715.7</v>
      </c>
      <c r="J20" s="53"/>
      <c r="K20" s="53">
        <v>0</v>
      </c>
      <c r="L20" s="53">
        <v>0</v>
      </c>
      <c r="M20" s="53">
        <f>SUM(C20:L20)</f>
        <v>-499091.7</v>
      </c>
      <c r="N20" s="79" t="s">
        <v>23</v>
      </c>
      <c r="O20" s="53">
        <f>-'[2]P&amp;LAdj'!N109</f>
        <v>0</v>
      </c>
      <c r="Q20" s="53">
        <f>+M20+O20</f>
        <v>-499091.7</v>
      </c>
      <c r="R20" s="51"/>
      <c r="S20" s="52">
        <v>-2273560</v>
      </c>
      <c r="U20" s="77" t="e">
        <f>+Q19+Q20-S20</f>
        <v>#REF!</v>
      </c>
    </row>
    <row r="21" spans="1:21" ht="15">
      <c r="A21" s="57"/>
      <c r="B21" s="57"/>
      <c r="C21" s="51"/>
      <c r="D21" s="51"/>
      <c r="E21" s="51"/>
      <c r="F21" s="116"/>
      <c r="G21" s="51"/>
      <c r="H21" s="51"/>
      <c r="I21" s="51"/>
      <c r="J21" s="51"/>
      <c r="K21" s="51"/>
      <c r="L21" s="51"/>
      <c r="M21" s="51"/>
      <c r="N21" s="79"/>
      <c r="O21" s="51"/>
      <c r="Q21" s="51"/>
      <c r="R21" s="51"/>
      <c r="S21" s="48"/>
      <c r="U21" s="83"/>
    </row>
    <row r="22" spans="1:21" ht="15.75">
      <c r="A22" s="73" t="s">
        <v>60</v>
      </c>
      <c r="C22" s="49">
        <f>SUM(C14:C21)</f>
        <v>-122893.19</v>
      </c>
      <c r="D22" s="49">
        <f aca="true" t="shared" si="1" ref="D22:S22">SUM(D14:D21)</f>
        <v>7002225.170000004</v>
      </c>
      <c r="E22" s="49">
        <f t="shared" si="1"/>
        <v>-43169.669999999984</v>
      </c>
      <c r="F22" s="88">
        <f t="shared" si="1"/>
        <v>1029759.14</v>
      </c>
      <c r="G22" s="49">
        <f t="shared" si="1"/>
        <v>-652.5</v>
      </c>
      <c r="H22" s="49">
        <f t="shared" si="1"/>
        <v>-5501.989999999991</v>
      </c>
      <c r="I22" s="49">
        <f t="shared" si="1"/>
        <v>848679.19</v>
      </c>
      <c r="J22" s="49">
        <f t="shared" si="1"/>
        <v>-8567.54</v>
      </c>
      <c r="K22" s="49">
        <f t="shared" si="1"/>
        <v>-517.5</v>
      </c>
      <c r="L22" s="49">
        <f t="shared" si="1"/>
        <v>4841404.32</v>
      </c>
      <c r="M22" s="49">
        <f t="shared" si="1"/>
        <v>13540765.429999998</v>
      </c>
      <c r="O22" s="49" t="e">
        <f t="shared" si="1"/>
        <v>#REF!</v>
      </c>
      <c r="Q22" s="49" t="e">
        <f t="shared" si="1"/>
        <v>#REF!</v>
      </c>
      <c r="R22" s="50"/>
      <c r="S22" s="49">
        <f t="shared" si="1"/>
        <v>8787071</v>
      </c>
      <c r="U22" s="54" t="e">
        <f>+Q22-S22</f>
        <v>#REF!</v>
      </c>
    </row>
    <row r="23" spans="1:19" ht="15.75">
      <c r="A23" s="66"/>
      <c r="B23" s="66"/>
      <c r="R23" s="50"/>
      <c r="S23" s="47"/>
    </row>
    <row r="24" spans="1:21" ht="15">
      <c r="A24" s="57" t="s">
        <v>21</v>
      </c>
      <c r="B24" s="57"/>
      <c r="C24" s="46">
        <v>-58.35</v>
      </c>
      <c r="D24" s="46">
        <v>-1400182.15</v>
      </c>
      <c r="E24" s="46">
        <v>-218085.72</v>
      </c>
      <c r="F24" s="112">
        <v>0</v>
      </c>
      <c r="G24" s="46">
        <v>0</v>
      </c>
      <c r="H24" s="46">
        <v>0</v>
      </c>
      <c r="I24" s="46">
        <v>0</v>
      </c>
      <c r="J24" s="46">
        <v>0</v>
      </c>
      <c r="K24" s="46">
        <v>0</v>
      </c>
      <c r="L24" s="46">
        <v>-9435.01</v>
      </c>
      <c r="M24" s="46">
        <f>SUM(C24:L24)</f>
        <v>-1627761.23</v>
      </c>
      <c r="N24" s="69" t="s">
        <v>23</v>
      </c>
      <c r="O24" s="46" t="e">
        <f>-#REF!</f>
        <v>#REF!</v>
      </c>
      <c r="Q24" s="46" t="e">
        <f>M24+O24</f>
        <v>#REF!</v>
      </c>
      <c r="R24" s="50"/>
      <c r="S24" s="45">
        <v>-89666</v>
      </c>
      <c r="U24" s="54" t="e">
        <f>+Q24-S24</f>
        <v>#REF!</v>
      </c>
    </row>
    <row r="25" spans="1:21" ht="15">
      <c r="A25" s="57" t="s">
        <v>61</v>
      </c>
      <c r="B25" s="57"/>
      <c r="C25" s="46">
        <v>-2450.94</v>
      </c>
      <c r="D25" s="46">
        <v>-191820.28</v>
      </c>
      <c r="E25" s="46">
        <v>-3812.44</v>
      </c>
      <c r="F25" s="112">
        <v>-4030.58</v>
      </c>
      <c r="G25" s="46">
        <v>0</v>
      </c>
      <c r="H25" s="46">
        <v>0</v>
      </c>
      <c r="I25" s="46">
        <v>-648246.87</v>
      </c>
      <c r="J25" s="46">
        <v>0</v>
      </c>
      <c r="K25" s="46">
        <v>0</v>
      </c>
      <c r="L25" s="46">
        <v>-44595.54</v>
      </c>
      <c r="M25" s="46">
        <f>SUM(C25:L25)</f>
        <v>-894956.65</v>
      </c>
      <c r="O25" s="46"/>
      <c r="Q25" s="46">
        <f>M25+O25</f>
        <v>-894956.65</v>
      </c>
      <c r="R25" s="50"/>
      <c r="S25" s="45">
        <v>-554915</v>
      </c>
      <c r="U25" s="54">
        <f>+Q25-S25</f>
        <v>-340041.65</v>
      </c>
    </row>
    <row r="26" spans="1:21" ht="15">
      <c r="A26" s="49" t="s">
        <v>62</v>
      </c>
      <c r="C26" s="70">
        <v>0</v>
      </c>
      <c r="D26" s="70"/>
      <c r="E26" s="70"/>
      <c r="F26" s="119"/>
      <c r="G26" s="70">
        <v>0</v>
      </c>
      <c r="H26" s="70">
        <v>0</v>
      </c>
      <c r="I26" s="70">
        <v>0</v>
      </c>
      <c r="J26" s="70">
        <v>0</v>
      </c>
      <c r="K26" s="70">
        <v>0</v>
      </c>
      <c r="L26" s="70">
        <v>0</v>
      </c>
      <c r="M26" s="53">
        <f>SUM(C26:L26)</f>
        <v>0</v>
      </c>
      <c r="O26" s="70"/>
      <c r="Q26" s="53">
        <f>M26+O26</f>
        <v>0</v>
      </c>
      <c r="R26" s="50"/>
      <c r="S26" s="52">
        <v>0</v>
      </c>
      <c r="U26" s="77">
        <f>+Q26-S26</f>
        <v>0</v>
      </c>
    </row>
    <row r="27" spans="13:19" ht="15">
      <c r="M27" s="46"/>
      <c r="Q27" s="46"/>
      <c r="R27" s="50"/>
      <c r="S27" s="45"/>
    </row>
    <row r="28" spans="1:21" ht="15.75">
      <c r="A28" s="80" t="s">
        <v>63</v>
      </c>
      <c r="B28" s="66"/>
      <c r="C28" s="46">
        <f aca="true" t="shared" si="2" ref="C28:M28">SUM(C22:C27)</f>
        <v>-125402.48000000001</v>
      </c>
      <c r="D28" s="46">
        <f t="shared" si="2"/>
        <v>5410222.740000003</v>
      </c>
      <c r="E28" s="46">
        <f t="shared" si="2"/>
        <v>-265067.82999999996</v>
      </c>
      <c r="F28" s="112">
        <f t="shared" si="2"/>
        <v>1025728.56</v>
      </c>
      <c r="G28" s="46">
        <f t="shared" si="2"/>
        <v>-652.5</v>
      </c>
      <c r="H28" s="46">
        <f t="shared" si="2"/>
        <v>-5501.989999999991</v>
      </c>
      <c r="I28" s="46">
        <f t="shared" si="2"/>
        <v>200432.31999999995</v>
      </c>
      <c r="J28" s="46">
        <f t="shared" si="2"/>
        <v>-8567.54</v>
      </c>
      <c r="K28" s="46">
        <f t="shared" si="2"/>
        <v>-517.5</v>
      </c>
      <c r="L28" s="46">
        <f t="shared" si="2"/>
        <v>4787373.7700000005</v>
      </c>
      <c r="M28" s="46">
        <f t="shared" si="2"/>
        <v>11018047.549999997</v>
      </c>
      <c r="O28" s="46" t="e">
        <f>+O22+O24+O25+O26</f>
        <v>#REF!</v>
      </c>
      <c r="Q28" s="46" t="e">
        <f>SUM(Q22:Q27)</f>
        <v>#REF!</v>
      </c>
      <c r="R28" s="51"/>
      <c r="S28" s="46">
        <f>SUM(S22:S27)</f>
        <v>8142490</v>
      </c>
      <c r="U28" s="54" t="e">
        <f>+Q28-S28</f>
        <v>#REF!</v>
      </c>
    </row>
    <row r="29" spans="1:19" ht="15.75">
      <c r="A29" s="81" t="s">
        <v>67</v>
      </c>
      <c r="R29" s="50"/>
      <c r="S29" s="47"/>
    </row>
    <row r="30" spans="1:19" ht="15.75">
      <c r="A30" s="73"/>
      <c r="R30" s="50"/>
      <c r="S30" s="47"/>
    </row>
    <row r="31" spans="1:21" ht="15">
      <c r="A31" s="57" t="s">
        <v>69</v>
      </c>
      <c r="B31" s="57"/>
      <c r="C31" s="46">
        <v>0</v>
      </c>
      <c r="D31" s="46">
        <v>0</v>
      </c>
      <c r="E31" s="46">
        <v>0</v>
      </c>
      <c r="F31" s="112">
        <v>0</v>
      </c>
      <c r="G31" s="46">
        <v>0</v>
      </c>
      <c r="H31" s="46">
        <v>0</v>
      </c>
      <c r="I31" s="46">
        <v>0</v>
      </c>
      <c r="J31" s="46">
        <v>0</v>
      </c>
      <c r="K31" s="46">
        <v>0</v>
      </c>
      <c r="L31" s="46">
        <v>0</v>
      </c>
      <c r="M31" s="46">
        <f>SUM(C31:I31)</f>
        <v>0</v>
      </c>
      <c r="N31" s="69" t="s">
        <v>22</v>
      </c>
      <c r="O31" s="46" t="e">
        <f>-#REF!</f>
        <v>#REF!</v>
      </c>
      <c r="Q31" s="46" t="e">
        <f>+M31+O31</f>
        <v>#REF!</v>
      </c>
      <c r="R31" s="50"/>
      <c r="S31" s="45">
        <v>-9736</v>
      </c>
      <c r="U31" s="54" t="e">
        <f>+Q31-S31</f>
        <v>#REF!</v>
      </c>
    </row>
    <row r="32" spans="3:21" ht="15">
      <c r="C32" s="82"/>
      <c r="D32" s="82"/>
      <c r="E32" s="82"/>
      <c r="F32" s="120"/>
      <c r="G32" s="82"/>
      <c r="H32" s="82"/>
      <c r="I32" s="82"/>
      <c r="J32" s="82"/>
      <c r="K32" s="82"/>
      <c r="L32" s="82"/>
      <c r="M32" s="82"/>
      <c r="O32" s="82"/>
      <c r="Q32" s="82"/>
      <c r="R32" s="50"/>
      <c r="S32" s="84"/>
      <c r="U32" s="77"/>
    </row>
    <row r="33" spans="1:21" ht="15.75">
      <c r="A33" s="66" t="s">
        <v>45</v>
      </c>
      <c r="B33" s="66"/>
      <c r="C33" s="46">
        <f aca="true" t="shared" si="3" ref="C33:M33">SUM(C28:C32)</f>
        <v>-125402.48000000001</v>
      </c>
      <c r="D33" s="46">
        <f t="shared" si="3"/>
        <v>5410222.740000003</v>
      </c>
      <c r="E33" s="46">
        <f t="shared" si="3"/>
        <v>-265067.82999999996</v>
      </c>
      <c r="F33" s="112">
        <f t="shared" si="3"/>
        <v>1025728.56</v>
      </c>
      <c r="G33" s="46">
        <f t="shared" si="3"/>
        <v>-652.5</v>
      </c>
      <c r="H33" s="46">
        <f t="shared" si="3"/>
        <v>-5501.989999999991</v>
      </c>
      <c r="I33" s="46">
        <f t="shared" si="3"/>
        <v>200432.31999999995</v>
      </c>
      <c r="J33" s="46">
        <f>SUM(J28:J32)</f>
        <v>-8567.54</v>
      </c>
      <c r="K33" s="46">
        <f>SUM(K28:K32)</f>
        <v>-517.5</v>
      </c>
      <c r="L33" s="46">
        <f t="shared" si="3"/>
        <v>4787373.7700000005</v>
      </c>
      <c r="M33" s="46">
        <f t="shared" si="3"/>
        <v>11018047.549999997</v>
      </c>
      <c r="O33" s="46" t="e">
        <f>+O28+O31</f>
        <v>#REF!</v>
      </c>
      <c r="Q33" s="46" t="e">
        <f>+Q28+Q31</f>
        <v>#REF!</v>
      </c>
      <c r="R33" s="51"/>
      <c r="S33" s="46">
        <f>+S28+S31</f>
        <v>8132754</v>
      </c>
      <c r="U33" s="54" t="e">
        <f>+Q33-S33</f>
        <v>#REF!</v>
      </c>
    </row>
    <row r="34" spans="18:19" ht="15">
      <c r="R34" s="50"/>
      <c r="S34" s="47"/>
    </row>
    <row r="35" spans="1:19" ht="15">
      <c r="A35" s="57" t="s">
        <v>24</v>
      </c>
      <c r="B35" s="57"/>
      <c r="R35" s="50"/>
      <c r="S35" s="47"/>
    </row>
    <row r="36" spans="2:21" ht="15">
      <c r="B36" s="49" t="s">
        <v>25</v>
      </c>
      <c r="C36" s="46">
        <v>0</v>
      </c>
      <c r="D36" s="46">
        <v>-1280784.36</v>
      </c>
      <c r="E36" s="46">
        <v>-25567.07</v>
      </c>
      <c r="F36" s="112">
        <v>-263454</v>
      </c>
      <c r="G36" s="46">
        <v>0</v>
      </c>
      <c r="H36" s="46">
        <v>0</v>
      </c>
      <c r="I36" s="46">
        <v>0</v>
      </c>
      <c r="J36" s="46">
        <v>0</v>
      </c>
      <c r="K36" s="46">
        <v>0</v>
      </c>
      <c r="L36" s="46">
        <f>-L33*0.28</f>
        <v>-1340464.6556000002</v>
      </c>
      <c r="M36" s="46">
        <f>SUM(C36:L36)</f>
        <v>-2910270.0856000003</v>
      </c>
      <c r="N36" s="69" t="s">
        <v>190</v>
      </c>
      <c r="O36" s="46">
        <f>-'[2]P&amp;LAdj'!T109</f>
        <v>0</v>
      </c>
      <c r="Q36" s="46">
        <f>+M36+O36</f>
        <v>-2910270.0856000003</v>
      </c>
      <c r="R36" s="50"/>
      <c r="S36" s="45">
        <v>-1395408</v>
      </c>
      <c r="U36" s="54">
        <f>+Q36-S36</f>
        <v>-1514862.0856000003</v>
      </c>
    </row>
    <row r="37" spans="2:21" ht="15">
      <c r="B37" s="49" t="s">
        <v>198</v>
      </c>
      <c r="C37" s="46"/>
      <c r="D37" s="46"/>
      <c r="E37" s="46"/>
      <c r="F37" s="112"/>
      <c r="G37" s="46">
        <v>0</v>
      </c>
      <c r="H37" s="46">
        <v>0</v>
      </c>
      <c r="I37" s="46">
        <v>0</v>
      </c>
      <c r="J37" s="46">
        <v>0</v>
      </c>
      <c r="K37" s="46">
        <v>0</v>
      </c>
      <c r="L37" s="46">
        <v>0</v>
      </c>
      <c r="M37" s="46">
        <f>SUM(C37:L37)</f>
        <v>0</v>
      </c>
      <c r="N37" s="69"/>
      <c r="O37" s="46">
        <v>0</v>
      </c>
      <c r="Q37" s="46">
        <f>+M37+O37</f>
        <v>0</v>
      </c>
      <c r="R37" s="50"/>
      <c r="S37" s="45">
        <v>0</v>
      </c>
      <c r="U37" s="54">
        <f>+Q37-S37</f>
        <v>0</v>
      </c>
    </row>
    <row r="38" spans="2:21" ht="15">
      <c r="B38" s="49" t="s">
        <v>27</v>
      </c>
      <c r="C38" s="46"/>
      <c r="D38" s="46"/>
      <c r="E38" s="46"/>
      <c r="F38" s="112"/>
      <c r="G38" s="46">
        <v>0</v>
      </c>
      <c r="H38" s="46">
        <v>0</v>
      </c>
      <c r="I38" s="46">
        <v>0</v>
      </c>
      <c r="J38" s="46">
        <v>0</v>
      </c>
      <c r="K38" s="46">
        <v>0</v>
      </c>
      <c r="L38" s="46">
        <v>0</v>
      </c>
      <c r="M38" s="46">
        <f>SUM(C38:L38)</f>
        <v>0</v>
      </c>
      <c r="N38" s="69" t="s">
        <v>22</v>
      </c>
      <c r="O38" s="46">
        <f>-'[2]P&amp;LAdj'!U109</f>
        <v>0</v>
      </c>
      <c r="Q38" s="46">
        <f>-M38-O38</f>
        <v>0</v>
      </c>
      <c r="R38" s="50"/>
      <c r="S38" s="45">
        <v>-18626</v>
      </c>
      <c r="U38" s="54">
        <f>+Q38-S38</f>
        <v>18626</v>
      </c>
    </row>
    <row r="39" spans="3:21" ht="15">
      <c r="C39" s="82"/>
      <c r="D39" s="82"/>
      <c r="E39" s="82"/>
      <c r="F39" s="120"/>
      <c r="G39" s="82"/>
      <c r="H39" s="82"/>
      <c r="I39" s="82"/>
      <c r="J39" s="82"/>
      <c r="K39" s="82"/>
      <c r="L39" s="82"/>
      <c r="M39" s="82"/>
      <c r="O39" s="82"/>
      <c r="Q39" s="82"/>
      <c r="R39" s="50"/>
      <c r="S39" s="84"/>
      <c r="U39" s="77"/>
    </row>
    <row r="40" spans="1:21" ht="15.75">
      <c r="A40" s="80" t="s">
        <v>28</v>
      </c>
      <c r="C40" s="46">
        <f>SUM(C33:C39)</f>
        <v>-125402.48000000001</v>
      </c>
      <c r="D40" s="46">
        <f aca="true" t="shared" si="4" ref="D40:M40">SUM(D33:D39)</f>
        <v>4129438.3800000027</v>
      </c>
      <c r="E40" s="46">
        <f t="shared" si="4"/>
        <v>-290634.89999999997</v>
      </c>
      <c r="F40" s="112">
        <f t="shared" si="4"/>
        <v>762274.56</v>
      </c>
      <c r="G40" s="46">
        <f t="shared" si="4"/>
        <v>-652.5</v>
      </c>
      <c r="H40" s="46">
        <f t="shared" si="4"/>
        <v>-5501.989999999991</v>
      </c>
      <c r="I40" s="46">
        <f t="shared" si="4"/>
        <v>200432.31999999995</v>
      </c>
      <c r="J40" s="46">
        <f>SUM(J33:J39)</f>
        <v>-8567.54</v>
      </c>
      <c r="K40" s="46">
        <f>SUM(K33:K39)</f>
        <v>-517.5</v>
      </c>
      <c r="L40" s="46">
        <f t="shared" si="4"/>
        <v>3446909.1144000003</v>
      </c>
      <c r="M40" s="46">
        <f t="shared" si="4"/>
        <v>8107777.464399997</v>
      </c>
      <c r="O40" s="46" t="e">
        <f>+O33+O38+O36</f>
        <v>#REF!</v>
      </c>
      <c r="Q40" s="46" t="e">
        <f>SUM(Q33:Q39)</f>
        <v>#REF!</v>
      </c>
      <c r="R40" s="51"/>
      <c r="S40" s="46">
        <f>SUM(S33:S39)</f>
        <v>6718720</v>
      </c>
      <c r="U40" s="54" t="e">
        <f>+Q40-S40</f>
        <v>#REF!</v>
      </c>
    </row>
    <row r="41" spans="18:19" ht="15">
      <c r="R41" s="50"/>
      <c r="S41" s="47"/>
    </row>
    <row r="42" spans="1:21" ht="15">
      <c r="A42" s="57" t="s">
        <v>29</v>
      </c>
      <c r="B42" s="57"/>
      <c r="C42" s="46">
        <v>0</v>
      </c>
      <c r="D42" s="46">
        <v>0</v>
      </c>
      <c r="E42" s="46">
        <v>0</v>
      </c>
      <c r="F42" s="112">
        <v>-251899.41</v>
      </c>
      <c r="G42" s="46">
        <v>45</v>
      </c>
      <c r="H42" s="46">
        <v>0</v>
      </c>
      <c r="I42" s="46">
        <v>0</v>
      </c>
      <c r="J42" s="46">
        <v>0</v>
      </c>
      <c r="K42" s="46">
        <v>0</v>
      </c>
      <c r="L42" s="46">
        <v>0</v>
      </c>
      <c r="M42" s="46">
        <f>SUM(C42:L42)</f>
        <v>-251854.41</v>
      </c>
      <c r="N42" s="79" t="s">
        <v>54</v>
      </c>
      <c r="O42" s="46" t="e">
        <f>-#REF!</f>
        <v>#REF!</v>
      </c>
      <c r="Q42" s="46" t="e">
        <f>+M42+O42</f>
        <v>#REF!</v>
      </c>
      <c r="R42" s="50"/>
      <c r="S42" s="45">
        <v>-1636118</v>
      </c>
      <c r="U42" s="54" t="e">
        <f>+Q42-S42</f>
        <v>#REF!</v>
      </c>
    </row>
    <row r="43" spans="3:21" ht="15">
      <c r="C43" s="82"/>
      <c r="D43" s="82"/>
      <c r="E43" s="82"/>
      <c r="F43" s="120"/>
      <c r="G43" s="82"/>
      <c r="H43" s="82"/>
      <c r="I43" s="82"/>
      <c r="J43" s="82"/>
      <c r="K43" s="82"/>
      <c r="L43" s="82"/>
      <c r="M43" s="82"/>
      <c r="O43" s="82"/>
      <c r="Q43" s="82"/>
      <c r="R43" s="50"/>
      <c r="S43" s="84"/>
      <c r="U43" s="77"/>
    </row>
    <row r="44" spans="1:23" ht="15.75">
      <c r="A44" s="80" t="s">
        <v>41</v>
      </c>
      <c r="C44" s="46">
        <f aca="true" t="shared" si="5" ref="C44:M44">SUM(C40:C43)</f>
        <v>-125402.48000000001</v>
      </c>
      <c r="D44" s="46">
        <f t="shared" si="5"/>
        <v>4129438.3800000027</v>
      </c>
      <c r="E44" s="46">
        <f t="shared" si="5"/>
        <v>-290634.89999999997</v>
      </c>
      <c r="F44" s="112">
        <f t="shared" si="5"/>
        <v>510375.15</v>
      </c>
      <c r="G44" s="46">
        <f t="shared" si="5"/>
        <v>-607.5</v>
      </c>
      <c r="H44" s="46">
        <f t="shared" si="5"/>
        <v>-5501.989999999991</v>
      </c>
      <c r="I44" s="46">
        <f t="shared" si="5"/>
        <v>200432.31999999995</v>
      </c>
      <c r="J44" s="46">
        <f>SUM(J40:J43)</f>
        <v>-8567.54</v>
      </c>
      <c r="K44" s="46">
        <f>SUM(K40:K43)</f>
        <v>-517.5</v>
      </c>
      <c r="L44" s="46">
        <f t="shared" si="5"/>
        <v>3446909.1144000003</v>
      </c>
      <c r="M44" s="46">
        <f t="shared" si="5"/>
        <v>7855923.054399997</v>
      </c>
      <c r="O44" s="46" t="e">
        <f>SUM(O40:O43)</f>
        <v>#REF!</v>
      </c>
      <c r="Q44" s="46" t="e">
        <f>SUM(Q40:Q43)</f>
        <v>#REF!</v>
      </c>
      <c r="R44" s="51"/>
      <c r="S44" s="46">
        <f>SUM(S40:S43)</f>
        <v>5082602</v>
      </c>
      <c r="U44" s="54" t="e">
        <f>+Q44-S44</f>
        <v>#REF!</v>
      </c>
      <c r="W44" s="49" t="e">
        <f>+#REF!+#REF!+#REF!+#REF!+#REF!-#REF!-#REF!-#REF!</f>
        <v>#REF!</v>
      </c>
    </row>
    <row r="45" spans="3:19" ht="15">
      <c r="C45" s="46"/>
      <c r="D45" s="46"/>
      <c r="E45" s="46"/>
      <c r="F45" s="112"/>
      <c r="G45" s="46"/>
      <c r="H45" s="46"/>
      <c r="I45" s="46"/>
      <c r="J45" s="46"/>
      <c r="K45" s="46"/>
      <c r="L45" s="46"/>
      <c r="M45" s="46"/>
      <c r="O45" s="46"/>
      <c r="Q45" s="46"/>
      <c r="R45" s="50"/>
      <c r="S45" s="45"/>
    </row>
    <row r="46" spans="1:21" ht="15">
      <c r="A46" s="49" t="s">
        <v>64</v>
      </c>
      <c r="C46" s="53">
        <v>0</v>
      </c>
      <c r="D46" s="53">
        <v>0</v>
      </c>
      <c r="E46" s="53">
        <v>0</v>
      </c>
      <c r="F46" s="118">
        <v>0</v>
      </c>
      <c r="G46" s="53">
        <v>0</v>
      </c>
      <c r="H46" s="53">
        <v>0</v>
      </c>
      <c r="I46" s="53">
        <v>0</v>
      </c>
      <c r="J46" s="53">
        <v>0</v>
      </c>
      <c r="K46" s="53">
        <v>0</v>
      </c>
      <c r="L46" s="53">
        <v>0</v>
      </c>
      <c r="M46" s="53">
        <f>SUM(C46:L46)</f>
        <v>0</v>
      </c>
      <c r="O46" s="53"/>
      <c r="Q46" s="53">
        <f>+M46+O46</f>
        <v>0</v>
      </c>
      <c r="R46" s="50"/>
      <c r="S46" s="52">
        <v>0</v>
      </c>
      <c r="U46" s="77">
        <f>+Q46-S46</f>
        <v>0</v>
      </c>
    </row>
    <row r="47" spans="3:19" ht="15">
      <c r="C47" s="51"/>
      <c r="D47" s="51"/>
      <c r="E47" s="51"/>
      <c r="F47" s="116"/>
      <c r="G47" s="51"/>
      <c r="H47" s="51"/>
      <c r="I47" s="51"/>
      <c r="J47" s="51"/>
      <c r="K47" s="51"/>
      <c r="L47" s="51"/>
      <c r="M47" s="51"/>
      <c r="O47" s="51"/>
      <c r="Q47" s="51"/>
      <c r="R47" s="50"/>
      <c r="S47" s="48"/>
    </row>
    <row r="48" spans="1:19" ht="15.75">
      <c r="A48" s="80" t="s">
        <v>41</v>
      </c>
      <c r="C48" s="51"/>
      <c r="D48" s="51"/>
      <c r="E48" s="51"/>
      <c r="F48" s="116"/>
      <c r="G48" s="51"/>
      <c r="H48" s="51"/>
      <c r="I48" s="51"/>
      <c r="J48" s="51"/>
      <c r="K48" s="51"/>
      <c r="L48" s="51"/>
      <c r="M48" s="51"/>
      <c r="O48" s="51"/>
      <c r="Q48" s="51"/>
      <c r="R48" s="50"/>
      <c r="S48" s="48"/>
    </row>
    <row r="49" spans="1:21" ht="15.75">
      <c r="A49" s="80" t="s">
        <v>65</v>
      </c>
      <c r="C49" s="51">
        <f aca="true" t="shared" si="6" ref="C49:O49">+C44-C46</f>
        <v>-125402.48000000001</v>
      </c>
      <c r="D49" s="51">
        <f t="shared" si="6"/>
        <v>4129438.3800000027</v>
      </c>
      <c r="E49" s="51">
        <f t="shared" si="6"/>
        <v>-290634.89999999997</v>
      </c>
      <c r="F49" s="116">
        <f t="shared" si="6"/>
        <v>510375.15</v>
      </c>
      <c r="G49" s="51">
        <f t="shared" si="6"/>
        <v>-607.5</v>
      </c>
      <c r="H49" s="51">
        <f t="shared" si="6"/>
        <v>-5501.989999999991</v>
      </c>
      <c r="I49" s="51">
        <f t="shared" si="6"/>
        <v>200432.31999999995</v>
      </c>
      <c r="J49" s="51">
        <f>+J44-J46</f>
        <v>-8567.54</v>
      </c>
      <c r="K49" s="51">
        <f>+K44-K46</f>
        <v>-517.5</v>
      </c>
      <c r="L49" s="51">
        <f t="shared" si="6"/>
        <v>3446909.1144000003</v>
      </c>
      <c r="M49" s="51">
        <f t="shared" si="6"/>
        <v>7855923.054399997</v>
      </c>
      <c r="O49" s="51" t="e">
        <f t="shared" si="6"/>
        <v>#REF!</v>
      </c>
      <c r="Q49" s="51" t="e">
        <f>+Q44-Q46</f>
        <v>#REF!</v>
      </c>
      <c r="R49" s="51"/>
      <c r="S49" s="51">
        <f>+S44-S46</f>
        <v>5082602</v>
      </c>
      <c r="U49" s="54" t="e">
        <f>+Q49-S49</f>
        <v>#REF!</v>
      </c>
    </row>
    <row r="50" spans="3:19" ht="15">
      <c r="C50" s="46"/>
      <c r="D50" s="46"/>
      <c r="E50" s="46"/>
      <c r="F50" s="112"/>
      <c r="G50" s="46"/>
      <c r="H50" s="46"/>
      <c r="I50" s="46"/>
      <c r="J50" s="46"/>
      <c r="K50" s="46"/>
      <c r="L50" s="46"/>
      <c r="M50" s="46"/>
      <c r="O50" s="46"/>
      <c r="Q50" s="46"/>
      <c r="R50" s="50"/>
      <c r="S50" s="45"/>
    </row>
    <row r="51" spans="1:21" ht="15">
      <c r="A51" s="57" t="s">
        <v>30</v>
      </c>
      <c r="B51" s="57"/>
      <c r="C51" s="46">
        <v>0</v>
      </c>
      <c r="D51" s="46">
        <v>0</v>
      </c>
      <c r="E51" s="46">
        <v>0</v>
      </c>
      <c r="F51" s="112">
        <v>0</v>
      </c>
      <c r="G51" s="46">
        <v>0</v>
      </c>
      <c r="H51" s="46">
        <v>0</v>
      </c>
      <c r="I51" s="46">
        <v>0</v>
      </c>
      <c r="J51" s="46">
        <v>0</v>
      </c>
      <c r="K51" s="46">
        <v>0</v>
      </c>
      <c r="L51" s="46">
        <v>0</v>
      </c>
      <c r="M51" s="46">
        <f>SUM(C51:L51)</f>
        <v>0</v>
      </c>
      <c r="N51" s="69" t="s">
        <v>26</v>
      </c>
      <c r="O51" s="46">
        <f>-'[2]P&amp;LAdj'!G71</f>
        <v>0</v>
      </c>
      <c r="Q51" s="46">
        <f>+M51+O51</f>
        <v>0</v>
      </c>
      <c r="R51" s="51"/>
      <c r="S51" s="45">
        <v>0</v>
      </c>
      <c r="U51" s="54">
        <f>+Q51-S51</f>
        <v>0</v>
      </c>
    </row>
    <row r="52" spans="3:21" ht="15">
      <c r="C52" s="53"/>
      <c r="D52" s="53"/>
      <c r="E52" s="53"/>
      <c r="F52" s="118"/>
      <c r="G52" s="53"/>
      <c r="H52" s="53"/>
      <c r="I52" s="53"/>
      <c r="J52" s="53"/>
      <c r="K52" s="53"/>
      <c r="L52" s="53"/>
      <c r="M52" s="53"/>
      <c r="O52" s="53"/>
      <c r="Q52" s="53"/>
      <c r="R52" s="50"/>
      <c r="S52" s="52"/>
      <c r="U52" s="77"/>
    </row>
    <row r="53" spans="1:21" ht="15.75">
      <c r="A53" s="66" t="s">
        <v>42</v>
      </c>
      <c r="C53" s="51">
        <f>+C49-C51</f>
        <v>-125402.48000000001</v>
      </c>
      <c r="D53" s="51">
        <f aca="true" t="shared" si="7" ref="D53:M53">+D49-D51</f>
        <v>4129438.3800000027</v>
      </c>
      <c r="E53" s="51">
        <f t="shared" si="7"/>
        <v>-290634.89999999997</v>
      </c>
      <c r="F53" s="116">
        <f t="shared" si="7"/>
        <v>510375.15</v>
      </c>
      <c r="G53" s="51">
        <f t="shared" si="7"/>
        <v>-607.5</v>
      </c>
      <c r="H53" s="51">
        <f t="shared" si="7"/>
        <v>-5501.989999999991</v>
      </c>
      <c r="I53" s="51">
        <f t="shared" si="7"/>
        <v>200432.31999999995</v>
      </c>
      <c r="J53" s="51">
        <f>+J49-J51</f>
        <v>-8567.54</v>
      </c>
      <c r="K53" s="51">
        <f>+K49-K51</f>
        <v>-517.5</v>
      </c>
      <c r="L53" s="51">
        <f t="shared" si="7"/>
        <v>3446909.1144000003</v>
      </c>
      <c r="M53" s="51">
        <f t="shared" si="7"/>
        <v>7855923.054399997</v>
      </c>
      <c r="O53" s="51" t="e">
        <f>+O49-O51</f>
        <v>#REF!</v>
      </c>
      <c r="Q53" s="51" t="e">
        <f>+Q49-Q51</f>
        <v>#REF!</v>
      </c>
      <c r="R53" s="51"/>
      <c r="S53" s="51">
        <f>+S49-S51</f>
        <v>5082602</v>
      </c>
      <c r="U53" s="54" t="e">
        <f>+Q53-S53</f>
        <v>#REF!</v>
      </c>
    </row>
    <row r="54" spans="3:19" ht="15">
      <c r="C54" s="46"/>
      <c r="D54" s="46"/>
      <c r="E54" s="46"/>
      <c r="F54" s="112"/>
      <c r="G54" s="46"/>
      <c r="H54" s="46"/>
      <c r="I54" s="46"/>
      <c r="J54" s="46"/>
      <c r="K54" s="46"/>
      <c r="L54" s="46"/>
      <c r="M54" s="46"/>
      <c r="O54" s="46"/>
      <c r="Q54" s="46"/>
      <c r="R54" s="50"/>
      <c r="S54" s="45"/>
    </row>
    <row r="55" spans="1:21" ht="15.75">
      <c r="A55" s="66" t="s">
        <v>43</v>
      </c>
      <c r="B55" s="66"/>
      <c r="C55" s="46">
        <v>20362439.88</v>
      </c>
      <c r="D55" s="46">
        <v>26347386.85</v>
      </c>
      <c r="E55" s="46">
        <v>-701970.74</v>
      </c>
      <c r="F55" s="112">
        <v>424710.84</v>
      </c>
      <c r="G55" s="112">
        <v>-16388.99</v>
      </c>
      <c r="H55" s="46">
        <v>-90944.48</v>
      </c>
      <c r="I55" s="46">
        <v>-3261483.47</v>
      </c>
      <c r="J55" s="46">
        <v>-21695.9</v>
      </c>
      <c r="K55" s="46">
        <v>-11944</v>
      </c>
      <c r="L55" s="46">
        <v>5017459.12</v>
      </c>
      <c r="M55" s="46">
        <f>SUM(C55:L55)</f>
        <v>48047569.11000001</v>
      </c>
      <c r="N55" s="69" t="s">
        <v>53</v>
      </c>
      <c r="O55" s="46" t="e">
        <f>+#REF!+#REF!</f>
        <v>#REF!</v>
      </c>
      <c r="Q55" s="46" t="e">
        <f>M55-O55</f>
        <v>#REF!</v>
      </c>
      <c r="R55" s="83"/>
      <c r="S55" s="45">
        <v>51712239.690000005</v>
      </c>
      <c r="U55" s="54" t="e">
        <f>+Q55-S55</f>
        <v>#REF!</v>
      </c>
    </row>
    <row r="56" spans="1:19" ht="15.75">
      <c r="A56" s="66"/>
      <c r="B56" s="66"/>
      <c r="C56" s="46"/>
      <c r="D56" s="46"/>
      <c r="E56" s="46"/>
      <c r="F56" s="112"/>
      <c r="G56" s="87"/>
      <c r="H56" s="46"/>
      <c r="I56" s="46"/>
      <c r="J56" s="46"/>
      <c r="K56" s="46"/>
      <c r="L56" s="46"/>
      <c r="M56" s="46"/>
      <c r="N56" s="69" t="s">
        <v>216</v>
      </c>
      <c r="O56" s="46"/>
      <c r="Q56" s="46"/>
      <c r="R56" s="83"/>
      <c r="S56" s="45"/>
    </row>
    <row r="57" spans="1:19" ht="15.75">
      <c r="A57" s="66" t="s">
        <v>192</v>
      </c>
      <c r="C57" s="53"/>
      <c r="D57" s="53"/>
      <c r="E57" s="53"/>
      <c r="F57" s="118"/>
      <c r="G57" s="53"/>
      <c r="H57" s="53"/>
      <c r="I57" s="53"/>
      <c r="J57" s="53"/>
      <c r="K57" s="53"/>
      <c r="L57" s="53"/>
      <c r="M57" s="46">
        <f>SUM(C57:L57)</f>
        <v>0</v>
      </c>
      <c r="N57" s="79" t="s">
        <v>217</v>
      </c>
      <c r="O57" s="53"/>
      <c r="Q57" s="46">
        <f>M57-O57</f>
        <v>0</v>
      </c>
      <c r="R57" s="83"/>
      <c r="S57" s="52"/>
    </row>
    <row r="58" spans="1:21" ht="16.5" thickBot="1">
      <c r="A58" s="66" t="s">
        <v>31</v>
      </c>
      <c r="C58" s="71">
        <f aca="true" t="shared" si="8" ref="C58:M58">SUM(C53:C57)</f>
        <v>20237037.4</v>
      </c>
      <c r="D58" s="71">
        <f t="shared" si="8"/>
        <v>30476825.230000004</v>
      </c>
      <c r="E58" s="71">
        <f t="shared" si="8"/>
        <v>-992605.6399999999</v>
      </c>
      <c r="F58" s="121">
        <f t="shared" si="8"/>
        <v>935085.99</v>
      </c>
      <c r="G58" s="71">
        <f t="shared" si="8"/>
        <v>-16996.49</v>
      </c>
      <c r="H58" s="71">
        <f t="shared" si="8"/>
        <v>-96446.46999999999</v>
      </c>
      <c r="I58" s="71">
        <f t="shared" si="8"/>
        <v>-3061051.1500000004</v>
      </c>
      <c r="J58" s="71">
        <f>SUM(J53:J57)</f>
        <v>-30263.440000000002</v>
      </c>
      <c r="K58" s="71">
        <f>SUM(K53:K57)</f>
        <v>-12461.5</v>
      </c>
      <c r="L58" s="71">
        <f t="shared" si="8"/>
        <v>8464368.2344</v>
      </c>
      <c r="M58" s="71">
        <f t="shared" si="8"/>
        <v>55903492.164400004</v>
      </c>
      <c r="O58" s="71" t="e">
        <f>+O53-O55</f>
        <v>#REF!</v>
      </c>
      <c r="Q58" s="71" t="e">
        <f>SUM(Q53:Q57)</f>
        <v>#REF!</v>
      </c>
      <c r="R58" s="51"/>
      <c r="S58" s="71">
        <f>SUM(S53:S57)</f>
        <v>56794841.690000005</v>
      </c>
      <c r="U58" s="55" t="e">
        <f>+Q58-S58</f>
        <v>#REF!</v>
      </c>
    </row>
    <row r="59" spans="3:19" ht="15.75" thickTop="1">
      <c r="C59" s="46"/>
      <c r="D59" s="46"/>
      <c r="E59" s="46"/>
      <c r="F59" s="112"/>
      <c r="G59" s="46"/>
      <c r="H59" s="46"/>
      <c r="I59" s="46"/>
      <c r="J59" s="46"/>
      <c r="K59" s="46"/>
      <c r="L59" s="46"/>
      <c r="M59" s="46"/>
      <c r="O59" s="46"/>
      <c r="Q59" s="46"/>
      <c r="S59" s="46"/>
    </row>
    <row r="60" spans="3:19" s="88" customFormat="1" ht="15">
      <c r="C60" s="88" t="e">
        <f>+C58-#REF!</f>
        <v>#REF!</v>
      </c>
      <c r="D60" s="88" t="e">
        <f>+D58-#REF!</f>
        <v>#REF!</v>
      </c>
      <c r="E60" s="88" t="e">
        <f>+E58-#REF!</f>
        <v>#REF!</v>
      </c>
      <c r="F60" s="88" t="e">
        <f>+F58-#REF!</f>
        <v>#REF!</v>
      </c>
      <c r="G60" s="88" t="e">
        <f>+G58-#REF!</f>
        <v>#REF!</v>
      </c>
      <c r="H60" s="88" t="e">
        <f>+H58-#REF!</f>
        <v>#REF!</v>
      </c>
      <c r="I60" s="88" t="e">
        <f>+I58-#REF!</f>
        <v>#REF!</v>
      </c>
      <c r="J60" s="88" t="e">
        <f>+J58-#REF!</f>
        <v>#REF!</v>
      </c>
      <c r="K60" s="88" t="e">
        <f>+K58-#REF!</f>
        <v>#REF!</v>
      </c>
      <c r="L60" s="88" t="e">
        <f>+L58-#REF!</f>
        <v>#REF!</v>
      </c>
      <c r="O60" s="88" t="e">
        <f>SUM(C60:L60)</f>
        <v>#REF!</v>
      </c>
      <c r="Q60" s="88" t="e">
        <f>+Q58-#REF!</f>
        <v>#REF!</v>
      </c>
      <c r="S60" s="88">
        <v>0</v>
      </c>
    </row>
    <row r="61" spans="15:19" ht="15">
      <c r="O61" s="56" t="s">
        <v>194</v>
      </c>
      <c r="Q61" s="49" t="e">
        <f>+M58+O58</f>
        <v>#REF!</v>
      </c>
      <c r="S61" s="49"/>
    </row>
    <row r="62" spans="15:19" ht="15">
      <c r="O62" s="56" t="s">
        <v>245</v>
      </c>
      <c r="Q62" s="49" t="e">
        <f>+Q61-Q58</f>
        <v>#REF!</v>
      </c>
      <c r="S62" s="54">
        <v>0</v>
      </c>
    </row>
    <row r="64" ht="15">
      <c r="O64" s="49" t="e">
        <f>23222430-O55</f>
        <v>#REF!</v>
      </c>
    </row>
    <row r="65" ht="15">
      <c r="O65" s="49" t="e">
        <f>+O64/2</f>
        <v>#REF!</v>
      </c>
    </row>
  </sheetData>
  <printOptions/>
  <pageMargins left="0.1968503937007874" right="0.1968503937007874" top="0.5118110236220472" bottom="0.5118110236220472" header="0.5118110236220472" footer="0.5118110236220472"/>
  <pageSetup fitToHeight="1" fitToWidth="1" horizontalDpi="300" verticalDpi="300" orientation="landscape" paperSize="9" scale="50" r:id="rId4"/>
  <headerFooter alignWithMargins="0">
    <oddHeader>&amp;R&amp;"Book Antiqua,Italic"&amp;10&amp;D-&amp;T-consol2000/&amp;F/&amp;A</oddHead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17"/>
  <sheetViews>
    <sheetView view="pageBreakPreview" zoomScale="75" zoomScaleSheetLayoutView="75" workbookViewId="0" topLeftCell="A31">
      <selection activeCell="G70" sqref="G70"/>
    </sheetView>
  </sheetViews>
  <sheetFormatPr defaultColWidth="9.00390625" defaultRowHeight="15.75"/>
  <cols>
    <col min="1" max="1" width="2.50390625" style="2" customWidth="1"/>
    <col min="2" max="2" width="2.875" style="2" customWidth="1"/>
    <col min="3" max="3" width="2.75390625" style="2" customWidth="1"/>
    <col min="4" max="4" width="29.00390625" style="2" customWidth="1"/>
    <col min="5" max="5" width="13.625" style="4" customWidth="1"/>
    <col min="6" max="6" width="7.00390625" style="2" customWidth="1"/>
    <col min="7" max="7" width="13.625" style="2" customWidth="1"/>
    <col min="8" max="8" width="3.625" style="2" customWidth="1"/>
    <col min="9" max="9" width="13.75390625" style="2" customWidth="1"/>
    <col min="10" max="10" width="9.25390625" style="2" customWidth="1"/>
    <col min="11" max="11" width="13.75390625" style="2" customWidth="1"/>
    <col min="12" max="12" width="2.375" style="2" customWidth="1"/>
    <col min="13" max="16384" width="9.00390625" style="2" customWidth="1"/>
  </cols>
  <sheetData>
    <row r="1" spans="1:11" ht="12.75">
      <c r="A1" s="1" t="s">
        <v>76</v>
      </c>
      <c r="K1" s="2" t="s">
        <v>77</v>
      </c>
    </row>
    <row r="3" ht="12.75">
      <c r="A3" s="2" t="s">
        <v>210</v>
      </c>
    </row>
    <row r="4" ht="12.75">
      <c r="A4" s="2" t="s">
        <v>78</v>
      </c>
    </row>
    <row r="6" ht="12.75">
      <c r="A6" s="1" t="s">
        <v>75</v>
      </c>
    </row>
    <row r="8" spans="1:6" ht="12.75">
      <c r="A8" s="3" t="s">
        <v>79</v>
      </c>
      <c r="B8" s="1"/>
      <c r="E8" s="9"/>
      <c r="F8" s="1"/>
    </row>
    <row r="9" spans="3:10" ht="12.75">
      <c r="C9" s="1"/>
      <c r="F9" s="9" t="s">
        <v>80</v>
      </c>
      <c r="J9" s="9" t="s">
        <v>81</v>
      </c>
    </row>
    <row r="10" spans="3:11" ht="12.75">
      <c r="C10" s="1"/>
      <c r="E10" s="4" t="s">
        <v>82</v>
      </c>
      <c r="F10" s="9"/>
      <c r="G10" s="4" t="s">
        <v>83</v>
      </c>
      <c r="H10" s="4"/>
      <c r="I10" s="4" t="s">
        <v>82</v>
      </c>
      <c r="J10" s="4"/>
      <c r="K10" s="4" t="s">
        <v>83</v>
      </c>
    </row>
    <row r="11" spans="3:11" ht="12.75">
      <c r="C11" s="1"/>
      <c r="E11" s="4" t="s">
        <v>84</v>
      </c>
      <c r="F11" s="9"/>
      <c r="G11" s="4" t="s">
        <v>85</v>
      </c>
      <c r="H11" s="4"/>
      <c r="I11" s="4" t="s">
        <v>84</v>
      </c>
      <c r="J11" s="4"/>
      <c r="K11" s="4" t="s">
        <v>85</v>
      </c>
    </row>
    <row r="12" spans="5:11" ht="12.75">
      <c r="E12" s="4" t="s">
        <v>86</v>
      </c>
      <c r="F12" s="4"/>
      <c r="G12" s="4" t="s">
        <v>86</v>
      </c>
      <c r="H12" s="4"/>
      <c r="I12" s="4" t="s">
        <v>87</v>
      </c>
      <c r="J12" s="4"/>
      <c r="K12" s="4" t="s">
        <v>88</v>
      </c>
    </row>
    <row r="13" spans="5:12" ht="12.75">
      <c r="E13" s="22" t="s">
        <v>211</v>
      </c>
      <c r="F13" s="23"/>
      <c r="G13" s="22" t="s">
        <v>89</v>
      </c>
      <c r="H13" s="23"/>
      <c r="I13" s="22" t="s">
        <v>211</v>
      </c>
      <c r="J13" s="23"/>
      <c r="K13" s="22" t="s">
        <v>89</v>
      </c>
      <c r="L13" s="23"/>
    </row>
    <row r="14" spans="5:12" ht="12.75">
      <c r="E14" s="23" t="s">
        <v>90</v>
      </c>
      <c r="F14" s="23"/>
      <c r="G14" s="23" t="s">
        <v>90</v>
      </c>
      <c r="H14" s="23"/>
      <c r="I14" s="23" t="s">
        <v>90</v>
      </c>
      <c r="J14" s="23"/>
      <c r="K14" s="23" t="s">
        <v>90</v>
      </c>
      <c r="L14" s="23"/>
    </row>
    <row r="15" spans="5:12" ht="12.75">
      <c r="E15" s="23"/>
      <c r="F15" s="23"/>
      <c r="G15" s="23"/>
      <c r="H15" s="23"/>
      <c r="I15" s="23"/>
      <c r="J15" s="23"/>
      <c r="K15" s="23"/>
      <c r="L15" s="23"/>
    </row>
    <row r="16" spans="1:12" ht="12.75">
      <c r="A16" s="2">
        <v>1</v>
      </c>
      <c r="B16" s="2" t="s">
        <v>33</v>
      </c>
      <c r="C16" s="2" t="s">
        <v>18</v>
      </c>
      <c r="E16" s="16">
        <v>51963</v>
      </c>
      <c r="F16" s="24"/>
      <c r="G16" s="16">
        <v>42991</v>
      </c>
      <c r="H16" s="24"/>
      <c r="I16" s="16">
        <v>51963</v>
      </c>
      <c r="J16" s="24"/>
      <c r="K16" s="16">
        <v>42991</v>
      </c>
      <c r="L16" s="26"/>
    </row>
    <row r="17" spans="5:12" ht="12.75">
      <c r="E17" s="16"/>
      <c r="F17" s="24"/>
      <c r="G17" s="16"/>
      <c r="H17" s="24"/>
      <c r="I17" s="16"/>
      <c r="J17" s="24"/>
      <c r="K17" s="16"/>
      <c r="L17" s="26"/>
    </row>
    <row r="18" spans="2:12" ht="12.75">
      <c r="B18" s="2" t="s">
        <v>34</v>
      </c>
      <c r="C18" s="2" t="s">
        <v>59</v>
      </c>
      <c r="E18" s="16">
        <v>0</v>
      </c>
      <c r="F18" s="24"/>
      <c r="G18" s="16">
        <v>0</v>
      </c>
      <c r="H18" s="24"/>
      <c r="I18" s="16">
        <v>0</v>
      </c>
      <c r="J18" s="24"/>
      <c r="K18" s="16">
        <v>0</v>
      </c>
      <c r="L18" s="26"/>
    </row>
    <row r="19" spans="5:12" ht="12.75">
      <c r="E19" s="16"/>
      <c r="F19" s="24"/>
      <c r="G19" s="16"/>
      <c r="H19" s="24"/>
      <c r="I19" s="16"/>
      <c r="J19" s="24"/>
      <c r="K19" s="16"/>
      <c r="L19" s="26"/>
    </row>
    <row r="20" spans="2:12" ht="12.75">
      <c r="B20" s="2" t="s">
        <v>91</v>
      </c>
      <c r="C20" s="2" t="s">
        <v>92</v>
      </c>
      <c r="E20" s="16">
        <v>1555</v>
      </c>
      <c r="F20" s="24"/>
      <c r="G20" s="16">
        <v>500</v>
      </c>
      <c r="H20" s="24"/>
      <c r="I20" s="16">
        <v>1555</v>
      </c>
      <c r="J20" s="24"/>
      <c r="K20" s="16">
        <v>500</v>
      </c>
      <c r="L20" s="26"/>
    </row>
    <row r="21" spans="5:12" ht="12.75">
      <c r="E21" s="16"/>
      <c r="F21" s="24"/>
      <c r="G21" s="16"/>
      <c r="H21" s="24"/>
      <c r="I21" s="16"/>
      <c r="J21" s="24"/>
      <c r="K21" s="16"/>
      <c r="L21" s="26"/>
    </row>
    <row r="22" spans="1:12" ht="12.75">
      <c r="A22" s="2">
        <v>2</v>
      </c>
      <c r="B22" s="2" t="s">
        <v>33</v>
      </c>
      <c r="C22" s="2" t="s">
        <v>93</v>
      </c>
      <c r="E22" s="16">
        <v>10270</v>
      </c>
      <c r="F22" s="24"/>
      <c r="G22" s="105" t="s">
        <v>212</v>
      </c>
      <c r="H22" s="24"/>
      <c r="I22" s="16">
        <v>10270</v>
      </c>
      <c r="J22" s="24"/>
      <c r="K22" s="105" t="s">
        <v>212</v>
      </c>
      <c r="L22" s="26"/>
    </row>
    <row r="23" spans="3:12" ht="12.75">
      <c r="C23" s="2" t="s">
        <v>94</v>
      </c>
      <c r="E23" s="16"/>
      <c r="F23" s="24"/>
      <c r="G23" s="16"/>
      <c r="H23" s="24"/>
      <c r="I23" s="16"/>
      <c r="J23" s="24"/>
      <c r="K23" s="16"/>
      <c r="L23" s="26"/>
    </row>
    <row r="24" spans="3:12" ht="12.75">
      <c r="C24" s="2" t="s">
        <v>95</v>
      </c>
      <c r="E24" s="16"/>
      <c r="F24" s="24"/>
      <c r="G24" s="16"/>
      <c r="H24" s="24"/>
      <c r="I24" s="16"/>
      <c r="J24" s="24"/>
      <c r="K24" s="16"/>
      <c r="L24" s="26"/>
    </row>
    <row r="25" spans="3:12" ht="12.75">
      <c r="C25" s="2" t="s">
        <v>96</v>
      </c>
      <c r="E25" s="16"/>
      <c r="F25" s="24"/>
      <c r="G25" s="16"/>
      <c r="H25" s="24"/>
      <c r="I25" s="16"/>
      <c r="J25" s="24"/>
      <c r="K25" s="16"/>
      <c r="L25" s="26"/>
    </row>
    <row r="26" spans="5:12" ht="12.75">
      <c r="E26" s="16"/>
      <c r="F26" s="24"/>
      <c r="G26" s="16"/>
      <c r="H26" s="24"/>
      <c r="I26" s="16"/>
      <c r="J26" s="24"/>
      <c r="K26" s="16"/>
      <c r="L26" s="26"/>
    </row>
    <row r="27" spans="2:12" ht="12.75">
      <c r="B27" s="2" t="s">
        <v>34</v>
      </c>
      <c r="C27" s="2" t="s">
        <v>97</v>
      </c>
      <c r="E27" s="16">
        <v>1410</v>
      </c>
      <c r="F27" s="24"/>
      <c r="G27" s="16">
        <v>90</v>
      </c>
      <c r="H27" s="24"/>
      <c r="I27" s="16">
        <v>1410</v>
      </c>
      <c r="J27" s="24"/>
      <c r="K27" s="16">
        <v>90</v>
      </c>
      <c r="L27" s="26"/>
    </row>
    <row r="28" spans="5:12" ht="12.75">
      <c r="E28" s="16"/>
      <c r="F28" s="24"/>
      <c r="G28" s="16"/>
      <c r="H28" s="24"/>
      <c r="I28" s="16"/>
      <c r="J28" s="24"/>
      <c r="K28" s="16"/>
      <c r="L28" s="26"/>
    </row>
    <row r="29" spans="2:12" ht="12.75">
      <c r="B29" s="2" t="s">
        <v>91</v>
      </c>
      <c r="C29" s="2" t="s">
        <v>98</v>
      </c>
      <c r="E29" s="16">
        <v>895</v>
      </c>
      <c r="F29" s="24"/>
      <c r="G29" s="16">
        <v>555</v>
      </c>
      <c r="H29" s="24"/>
      <c r="I29" s="16">
        <v>895</v>
      </c>
      <c r="J29" s="24"/>
      <c r="K29" s="16">
        <v>555</v>
      </c>
      <c r="L29" s="26"/>
    </row>
    <row r="30" spans="5:12" ht="12.75">
      <c r="E30" s="16"/>
      <c r="F30" s="24"/>
      <c r="G30" s="16"/>
      <c r="H30" s="24"/>
      <c r="I30" s="16"/>
      <c r="J30" s="10"/>
      <c r="K30" s="16"/>
      <c r="L30" s="26"/>
    </row>
    <row r="31" spans="2:12" ht="12.75">
      <c r="B31" s="2" t="s">
        <v>35</v>
      </c>
      <c r="C31" s="2" t="s">
        <v>99</v>
      </c>
      <c r="E31" s="16">
        <v>0</v>
      </c>
      <c r="F31" s="10"/>
      <c r="G31" s="16">
        <v>0</v>
      </c>
      <c r="H31" s="24"/>
      <c r="I31" s="16">
        <v>0</v>
      </c>
      <c r="J31" s="10"/>
      <c r="K31" s="16">
        <v>0</v>
      </c>
      <c r="L31" s="26"/>
    </row>
    <row r="32" spans="5:12" ht="12.75">
      <c r="E32" s="16"/>
      <c r="F32" s="24"/>
      <c r="G32" s="16"/>
      <c r="H32" s="24"/>
      <c r="I32" s="16"/>
      <c r="J32" s="24"/>
      <c r="K32" s="16"/>
      <c r="L32" s="26"/>
    </row>
    <row r="33" spans="2:11" ht="12.75">
      <c r="B33" s="2" t="s">
        <v>40</v>
      </c>
      <c r="C33" s="2" t="s">
        <v>100</v>
      </c>
      <c r="E33" s="27">
        <v>7965</v>
      </c>
      <c r="F33" s="17"/>
      <c r="G33" s="16">
        <f>+G22-G27-G29</f>
        <v>8142</v>
      </c>
      <c r="H33" s="17"/>
      <c r="I33" s="27">
        <v>7965</v>
      </c>
      <c r="J33" s="17"/>
      <c r="K33" s="16">
        <f>+K22-K27-K29</f>
        <v>8142</v>
      </c>
    </row>
    <row r="34" spans="3:10" ht="12.75">
      <c r="C34" s="2" t="s">
        <v>94</v>
      </c>
      <c r="E34" s="27"/>
      <c r="F34" s="17"/>
      <c r="H34" s="17"/>
      <c r="I34" s="27"/>
      <c r="J34" s="17"/>
    </row>
    <row r="35" spans="3:11" ht="12.75">
      <c r="C35" s="2" t="s">
        <v>101</v>
      </c>
      <c r="E35" s="27"/>
      <c r="F35" s="17"/>
      <c r="G35" s="27"/>
      <c r="H35" s="17"/>
      <c r="I35" s="27"/>
      <c r="J35" s="17"/>
      <c r="K35" s="27"/>
    </row>
    <row r="36" spans="3:11" ht="12.75">
      <c r="C36" s="2" t="s">
        <v>102</v>
      </c>
      <c r="E36" s="27"/>
      <c r="F36" s="17"/>
      <c r="G36" s="16"/>
      <c r="H36" s="17"/>
      <c r="I36" s="27"/>
      <c r="J36" s="17"/>
      <c r="K36" s="16"/>
    </row>
    <row r="37" spans="3:10" ht="12.75">
      <c r="C37" s="2" t="s">
        <v>103</v>
      </c>
      <c r="E37" s="29"/>
      <c r="F37" s="17"/>
      <c r="H37" s="17"/>
      <c r="I37" s="29"/>
      <c r="J37" s="17"/>
    </row>
    <row r="38" spans="5:11" ht="12.75">
      <c r="E38" s="27"/>
      <c r="F38" s="17"/>
      <c r="G38" s="27"/>
      <c r="H38" s="17"/>
      <c r="I38" s="27"/>
      <c r="J38" s="17"/>
      <c r="K38" s="27"/>
    </row>
    <row r="39" spans="2:11" ht="12.75">
      <c r="B39" s="2" t="s">
        <v>47</v>
      </c>
      <c r="C39" s="2" t="s">
        <v>104</v>
      </c>
      <c r="E39" s="27">
        <v>-6</v>
      </c>
      <c r="F39" s="17"/>
      <c r="G39" s="106">
        <v>-9</v>
      </c>
      <c r="H39" s="17"/>
      <c r="I39" s="27">
        <v>-6</v>
      </c>
      <c r="J39" s="17"/>
      <c r="K39" s="106">
        <v>-9</v>
      </c>
    </row>
    <row r="40" spans="3:11" ht="12.75">
      <c r="C40" s="2" t="s">
        <v>105</v>
      </c>
      <c r="E40" s="27"/>
      <c r="F40" s="17"/>
      <c r="G40" s="107"/>
      <c r="H40" s="17"/>
      <c r="I40" s="27"/>
      <c r="J40" s="17"/>
      <c r="K40" s="107"/>
    </row>
    <row r="41" spans="5:11" ht="12.75">
      <c r="E41" s="27"/>
      <c r="F41" s="17"/>
      <c r="G41" s="106"/>
      <c r="H41" s="17"/>
      <c r="I41" s="27"/>
      <c r="J41" s="17"/>
      <c r="K41" s="106"/>
    </row>
    <row r="42" spans="2:11" ht="12.75">
      <c r="B42" s="2" t="s">
        <v>51</v>
      </c>
      <c r="C42" s="2" t="s">
        <v>106</v>
      </c>
      <c r="E42" s="27">
        <v>7959</v>
      </c>
      <c r="F42" s="17"/>
      <c r="G42" s="107">
        <v>8133</v>
      </c>
      <c r="H42" s="17"/>
      <c r="I42" s="27">
        <v>7959</v>
      </c>
      <c r="J42" s="17"/>
      <c r="K42" s="107">
        <v>8133</v>
      </c>
    </row>
    <row r="43" spans="3:11" ht="12.75">
      <c r="C43" s="2" t="s">
        <v>107</v>
      </c>
      <c r="E43" s="29"/>
      <c r="F43" s="17"/>
      <c r="G43" s="107"/>
      <c r="H43" s="17"/>
      <c r="I43" s="29"/>
      <c r="J43" s="17"/>
      <c r="K43" s="107"/>
    </row>
    <row r="44" spans="5:11" ht="12.75">
      <c r="E44" s="27"/>
      <c r="F44" s="17"/>
      <c r="G44" s="108"/>
      <c r="H44" s="17"/>
      <c r="I44" s="27"/>
      <c r="J44" s="17"/>
      <c r="K44" s="108"/>
    </row>
    <row r="45" spans="2:11" ht="12.75">
      <c r="B45" s="2" t="s">
        <v>52</v>
      </c>
      <c r="C45" s="2" t="s">
        <v>24</v>
      </c>
      <c r="E45" s="27">
        <v>2910</v>
      </c>
      <c r="F45" s="17"/>
      <c r="G45" s="107">
        <v>1414</v>
      </c>
      <c r="H45" s="17"/>
      <c r="I45" s="27">
        <v>2910</v>
      </c>
      <c r="J45" s="17"/>
      <c r="K45" s="107">
        <v>1414</v>
      </c>
    </row>
    <row r="46" spans="5:11" ht="12.75">
      <c r="E46" s="27"/>
      <c r="F46" s="17"/>
      <c r="G46" s="106"/>
      <c r="H46" s="17"/>
      <c r="I46" s="27"/>
      <c r="J46" s="17"/>
      <c r="K46" s="106"/>
    </row>
    <row r="47" spans="2:11" ht="12.75">
      <c r="B47" s="2" t="s">
        <v>55</v>
      </c>
      <c r="C47" s="2" t="s">
        <v>55</v>
      </c>
      <c r="D47" s="2" t="s">
        <v>108</v>
      </c>
      <c r="E47" s="27">
        <v>5049</v>
      </c>
      <c r="F47" s="17"/>
      <c r="G47" s="108">
        <v>6719</v>
      </c>
      <c r="H47" s="17"/>
      <c r="I47" s="27">
        <v>5049</v>
      </c>
      <c r="J47" s="17"/>
      <c r="K47" s="108">
        <v>6719</v>
      </c>
    </row>
    <row r="48" spans="4:11" ht="12.75">
      <c r="D48" s="2" t="s">
        <v>109</v>
      </c>
      <c r="E48" s="29"/>
      <c r="F48" s="17"/>
      <c r="G48" s="107"/>
      <c r="H48" s="17"/>
      <c r="I48" s="29"/>
      <c r="J48" s="17"/>
      <c r="K48" s="107"/>
    </row>
    <row r="49" spans="5:11" ht="12.75">
      <c r="E49" s="27"/>
      <c r="F49" s="17"/>
      <c r="G49" s="108"/>
      <c r="H49" s="17"/>
      <c r="I49" s="27"/>
      <c r="J49" s="17"/>
      <c r="K49" s="108"/>
    </row>
    <row r="50" spans="3:11" ht="12.75">
      <c r="C50" s="2" t="s">
        <v>110</v>
      </c>
      <c r="D50" s="2" t="s">
        <v>111</v>
      </c>
      <c r="E50" s="27">
        <v>-1940</v>
      </c>
      <c r="F50" s="17"/>
      <c r="G50" s="108">
        <v>-1636</v>
      </c>
      <c r="H50" s="17"/>
      <c r="I50" s="27">
        <v>-1940</v>
      </c>
      <c r="J50" s="17"/>
      <c r="K50" s="108">
        <v>-1636</v>
      </c>
    </row>
    <row r="51" spans="5:11" ht="12.75">
      <c r="E51" s="27"/>
      <c r="F51" s="17"/>
      <c r="G51" s="108"/>
      <c r="H51" s="17"/>
      <c r="I51" s="27"/>
      <c r="J51" s="17"/>
      <c r="K51" s="108"/>
    </row>
    <row r="52" spans="2:11" ht="12.75">
      <c r="B52" s="2" t="s">
        <v>56</v>
      </c>
      <c r="C52" s="2" t="s">
        <v>108</v>
      </c>
      <c r="E52" s="27">
        <v>3109</v>
      </c>
      <c r="F52" s="17"/>
      <c r="G52" s="107">
        <v>5083</v>
      </c>
      <c r="H52" s="17"/>
      <c r="I52" s="27">
        <v>3109</v>
      </c>
      <c r="J52" s="17"/>
      <c r="K52" s="107">
        <v>5083</v>
      </c>
    </row>
    <row r="53" spans="3:11" ht="12.75">
      <c r="C53" s="2" t="s">
        <v>112</v>
      </c>
      <c r="E53" s="29"/>
      <c r="F53" s="17"/>
      <c r="G53" s="107"/>
      <c r="H53" s="17"/>
      <c r="I53" s="29"/>
      <c r="J53" s="17"/>
      <c r="K53" s="107"/>
    </row>
    <row r="54" spans="5:11" ht="12.75">
      <c r="E54" s="27"/>
      <c r="F54" s="17"/>
      <c r="G54" s="108"/>
      <c r="H54" s="17"/>
      <c r="I54" s="27"/>
      <c r="J54" s="17"/>
      <c r="K54" s="108"/>
    </row>
    <row r="55" spans="2:11" ht="12.75">
      <c r="B55" s="2" t="s">
        <v>57</v>
      </c>
      <c r="C55" s="2" t="s">
        <v>55</v>
      </c>
      <c r="D55" s="2" t="s">
        <v>113</v>
      </c>
      <c r="E55" s="27">
        <v>0</v>
      </c>
      <c r="F55" s="17"/>
      <c r="G55" s="107">
        <v>0</v>
      </c>
      <c r="H55" s="25"/>
      <c r="I55" s="27">
        <v>0</v>
      </c>
      <c r="J55" s="17"/>
      <c r="K55" s="107">
        <v>0</v>
      </c>
    </row>
    <row r="56" spans="3:11" ht="12.75">
      <c r="C56" s="2" t="s">
        <v>110</v>
      </c>
      <c r="D56" s="2" t="s">
        <v>111</v>
      </c>
      <c r="E56" s="27">
        <v>0</v>
      </c>
      <c r="F56" s="17"/>
      <c r="G56" s="107">
        <v>0</v>
      </c>
      <c r="H56" s="17"/>
      <c r="I56" s="27">
        <v>0</v>
      </c>
      <c r="J56" s="17"/>
      <c r="K56" s="107">
        <v>0</v>
      </c>
    </row>
    <row r="57" spans="3:11" ht="12.75">
      <c r="C57" s="2" t="s">
        <v>114</v>
      </c>
      <c r="D57" s="2" t="s">
        <v>115</v>
      </c>
      <c r="E57" s="27">
        <v>0</v>
      </c>
      <c r="F57" s="17"/>
      <c r="G57" s="107">
        <v>0</v>
      </c>
      <c r="H57" s="17"/>
      <c r="I57" s="27">
        <v>0</v>
      </c>
      <c r="J57" s="17"/>
      <c r="K57" s="107">
        <v>0</v>
      </c>
    </row>
    <row r="58" spans="4:11" ht="12.75">
      <c r="D58" s="2" t="s">
        <v>116</v>
      </c>
      <c r="E58" s="27"/>
      <c r="F58" s="17"/>
      <c r="G58" s="106"/>
      <c r="H58" s="17"/>
      <c r="I58" s="27"/>
      <c r="J58" s="17"/>
      <c r="K58" s="106"/>
    </row>
    <row r="59" spans="5:11" ht="12.75">
      <c r="E59" s="27"/>
      <c r="F59" s="17"/>
      <c r="G59" s="107"/>
      <c r="H59" s="17"/>
      <c r="I59" s="27"/>
      <c r="J59" s="17"/>
      <c r="K59" s="107"/>
    </row>
    <row r="60" spans="2:11" ht="12.75">
      <c r="B60" s="2" t="s">
        <v>68</v>
      </c>
      <c r="C60" s="2" t="s">
        <v>117</v>
      </c>
      <c r="E60" s="27">
        <v>3109</v>
      </c>
      <c r="F60" s="17"/>
      <c r="G60" s="107">
        <v>5083</v>
      </c>
      <c r="H60" s="17"/>
      <c r="I60" s="27">
        <v>3109</v>
      </c>
      <c r="J60" s="17"/>
      <c r="K60" s="107">
        <v>5083</v>
      </c>
    </row>
    <row r="61" spans="3:11" ht="12.75">
      <c r="C61" s="2" t="s">
        <v>118</v>
      </c>
      <c r="E61" s="27"/>
      <c r="F61" s="17"/>
      <c r="G61" s="108"/>
      <c r="H61" s="17"/>
      <c r="I61" s="27"/>
      <c r="J61" s="17"/>
      <c r="K61" s="108"/>
    </row>
    <row r="62" spans="3:11" ht="12.75">
      <c r="C62" s="2" t="s">
        <v>116</v>
      </c>
      <c r="E62" s="29"/>
      <c r="F62" s="17"/>
      <c r="G62" s="108"/>
      <c r="H62" s="17"/>
      <c r="I62" s="29"/>
      <c r="J62" s="17"/>
      <c r="K62" s="108"/>
    </row>
    <row r="63" spans="5:11" ht="12.75">
      <c r="E63" s="27"/>
      <c r="F63" s="17"/>
      <c r="G63" s="108"/>
      <c r="H63" s="17"/>
      <c r="I63" s="27"/>
      <c r="J63" s="17"/>
      <c r="K63" s="108"/>
    </row>
    <row r="64" spans="1:11" ht="12.75">
      <c r="A64" s="2">
        <v>3</v>
      </c>
      <c r="B64" s="2" t="s">
        <v>33</v>
      </c>
      <c r="C64" s="2" t="s">
        <v>119</v>
      </c>
      <c r="E64" s="28"/>
      <c r="F64" s="17"/>
      <c r="G64" s="108"/>
      <c r="H64" s="17"/>
      <c r="I64" s="28"/>
      <c r="J64" s="17"/>
      <c r="K64" s="108"/>
    </row>
    <row r="65" spans="3:11" ht="12.75">
      <c r="C65" s="2" t="s">
        <v>120</v>
      </c>
      <c r="E65" s="28"/>
      <c r="F65" s="17"/>
      <c r="G65" s="108"/>
      <c r="H65" s="17"/>
      <c r="I65" s="28"/>
      <c r="J65" s="17"/>
      <c r="K65" s="108"/>
    </row>
    <row r="66" spans="3:11" ht="12.75">
      <c r="C66" s="2" t="s">
        <v>121</v>
      </c>
      <c r="E66" s="28"/>
      <c r="F66" s="17"/>
      <c r="G66" s="107"/>
      <c r="H66" s="17"/>
      <c r="I66" s="28"/>
      <c r="J66" s="17"/>
      <c r="K66" s="107"/>
    </row>
    <row r="67" spans="5:11" ht="12.75">
      <c r="E67" s="28"/>
      <c r="F67" s="17"/>
      <c r="G67" s="107"/>
      <c r="H67" s="17"/>
      <c r="I67" s="28"/>
      <c r="J67" s="17"/>
      <c r="K67" s="107"/>
    </row>
    <row r="68" spans="3:11" ht="12.75">
      <c r="C68" s="2" t="s">
        <v>55</v>
      </c>
      <c r="D68" s="2" t="s">
        <v>196</v>
      </c>
      <c r="E68" s="62">
        <v>2.62</v>
      </c>
      <c r="F68" s="109"/>
      <c r="G68" s="110">
        <v>9.27</v>
      </c>
      <c r="H68" s="109"/>
      <c r="I68" s="62">
        <v>2.62</v>
      </c>
      <c r="J68" s="62"/>
      <c r="K68" s="110">
        <v>9.27</v>
      </c>
    </row>
    <row r="69" spans="5:11" ht="12.75">
      <c r="E69" s="62"/>
      <c r="F69" s="109"/>
      <c r="G69" s="111"/>
      <c r="H69" s="109"/>
      <c r="I69" s="62"/>
      <c r="J69" s="62"/>
      <c r="K69" s="111"/>
    </row>
    <row r="70" spans="3:11" ht="12.75">
      <c r="C70" s="2" t="s">
        <v>110</v>
      </c>
      <c r="D70" s="2" t="s">
        <v>197</v>
      </c>
      <c r="E70" s="62">
        <v>2.46</v>
      </c>
      <c r="F70" s="109"/>
      <c r="G70" s="111">
        <v>8.21</v>
      </c>
      <c r="H70" s="109"/>
      <c r="I70" s="62">
        <f>+E70</f>
        <v>2.46</v>
      </c>
      <c r="J70" s="62"/>
      <c r="K70" s="111">
        <v>8.21</v>
      </c>
    </row>
    <row r="71" spans="5:11" ht="12.75">
      <c r="E71" s="28"/>
      <c r="F71" s="17"/>
      <c r="G71" s="107"/>
      <c r="H71" s="17"/>
      <c r="I71" s="28"/>
      <c r="J71" s="17"/>
      <c r="K71" s="107"/>
    </row>
    <row r="72" spans="1:12" ht="12.75">
      <c r="A72" s="2">
        <v>4</v>
      </c>
      <c r="B72" s="2" t="s">
        <v>33</v>
      </c>
      <c r="C72" s="2" t="s">
        <v>122</v>
      </c>
      <c r="E72" s="126">
        <v>0</v>
      </c>
      <c r="F72" s="103"/>
      <c r="G72" s="122">
        <v>0</v>
      </c>
      <c r="H72" s="24"/>
      <c r="I72" s="126">
        <v>0</v>
      </c>
      <c r="J72" s="103"/>
      <c r="K72" s="122">
        <v>0</v>
      </c>
      <c r="L72" s="26"/>
    </row>
    <row r="73" spans="5:12" ht="12.75">
      <c r="E73" s="123"/>
      <c r="F73" s="124"/>
      <c r="G73" s="125"/>
      <c r="H73" s="24"/>
      <c r="I73" s="123"/>
      <c r="J73" s="124"/>
      <c r="K73" s="125"/>
      <c r="L73" s="26"/>
    </row>
    <row r="74" spans="2:12" ht="12.75">
      <c r="B74" s="2" t="s">
        <v>34</v>
      </c>
      <c r="C74" s="2" t="s">
        <v>123</v>
      </c>
      <c r="E74" s="126">
        <v>0</v>
      </c>
      <c r="F74" s="103"/>
      <c r="G74" s="125">
        <v>0</v>
      </c>
      <c r="H74" s="30"/>
      <c r="I74" s="126">
        <v>0</v>
      </c>
      <c r="J74" s="103"/>
      <c r="K74" s="125">
        <v>0</v>
      </c>
      <c r="L74" s="23"/>
    </row>
    <row r="75" spans="5:12" ht="12.75">
      <c r="E75" s="30"/>
      <c r="F75" s="24"/>
      <c r="G75" s="25"/>
      <c r="H75" s="30"/>
      <c r="I75" s="24"/>
      <c r="J75" s="24"/>
      <c r="K75" s="25"/>
      <c r="L75" s="23"/>
    </row>
    <row r="76" spans="6:12" ht="12.75">
      <c r="F76" s="30" t="s">
        <v>124</v>
      </c>
      <c r="G76" s="25"/>
      <c r="H76" s="30"/>
      <c r="I76" s="24"/>
      <c r="J76" s="25" t="s">
        <v>125</v>
      </c>
      <c r="K76" s="25"/>
      <c r="L76" s="23"/>
    </row>
    <row r="77" spans="5:12" ht="12.75">
      <c r="E77" s="30"/>
      <c r="F77" s="31" t="s">
        <v>211</v>
      </c>
      <c r="G77" s="30"/>
      <c r="H77" s="30"/>
      <c r="I77" s="24"/>
      <c r="J77" s="104" t="s">
        <v>193</v>
      </c>
      <c r="K77" s="30"/>
      <c r="L77" s="23"/>
    </row>
    <row r="78" spans="1:12" ht="12.75">
      <c r="A78" s="2">
        <v>5</v>
      </c>
      <c r="C78" s="2" t="s">
        <v>126</v>
      </c>
      <c r="E78" s="30"/>
      <c r="F78" s="5">
        <f>+'klse-bs'!D58/100</f>
        <v>1.334716214279089</v>
      </c>
      <c r="G78" s="5"/>
      <c r="H78" s="5"/>
      <c r="I78" s="5"/>
      <c r="J78" s="5">
        <v>1.32</v>
      </c>
      <c r="L78" s="23"/>
    </row>
    <row r="79" spans="5:13" ht="12.75">
      <c r="E79" s="30"/>
      <c r="F79" s="30"/>
      <c r="G79" s="30"/>
      <c r="H79" s="23"/>
      <c r="I79" s="26"/>
      <c r="J79" s="26"/>
      <c r="K79" s="23"/>
      <c r="L79" s="23"/>
      <c r="M79" s="23"/>
    </row>
    <row r="80" spans="5:12" ht="12.75">
      <c r="E80" s="25"/>
      <c r="F80" s="24"/>
      <c r="G80" s="24"/>
      <c r="H80" s="26"/>
      <c r="I80" s="26"/>
      <c r="J80" s="26"/>
      <c r="K80" s="26"/>
      <c r="L80" s="26"/>
    </row>
    <row r="81" spans="5:12" ht="12.75">
      <c r="E81" s="25"/>
      <c r="F81" s="24"/>
      <c r="G81" s="24"/>
      <c r="H81" s="26"/>
      <c r="I81" s="26"/>
      <c r="J81" s="26"/>
      <c r="K81" s="24"/>
      <c r="L81" s="24"/>
    </row>
    <row r="82" spans="5:12" ht="12.75">
      <c r="E82" s="25"/>
      <c r="F82" s="24"/>
      <c r="G82" s="24"/>
      <c r="H82" s="26"/>
      <c r="I82" s="26"/>
      <c r="J82" s="26"/>
      <c r="K82" s="24"/>
      <c r="L82" s="24"/>
    </row>
    <row r="83" spans="5:12" ht="12.75">
      <c r="E83" s="25"/>
      <c r="F83" s="24"/>
      <c r="G83" s="24"/>
      <c r="H83" s="26"/>
      <c r="I83" s="26"/>
      <c r="J83" s="26"/>
      <c r="K83" s="24"/>
      <c r="L83" s="24"/>
    </row>
    <row r="84" spans="5:12" ht="12.75">
      <c r="E84" s="25"/>
      <c r="F84" s="24"/>
      <c r="G84" s="24"/>
      <c r="H84" s="26"/>
      <c r="I84" s="26"/>
      <c r="J84" s="26"/>
      <c r="K84" s="24"/>
      <c r="L84" s="24"/>
    </row>
    <row r="85" spans="5:12" ht="12.75">
      <c r="E85" s="25"/>
      <c r="F85" s="24"/>
      <c r="G85" s="24"/>
      <c r="H85" s="26"/>
      <c r="I85" s="26"/>
      <c r="J85" s="26"/>
      <c r="K85" s="24"/>
      <c r="L85" s="24"/>
    </row>
    <row r="86" spans="5:12" ht="12.75">
      <c r="E86" s="25"/>
      <c r="F86" s="24"/>
      <c r="G86" s="24"/>
      <c r="H86" s="26"/>
      <c r="I86" s="26"/>
      <c r="J86" s="26"/>
      <c r="K86" s="24"/>
      <c r="L86" s="24"/>
    </row>
    <row r="87" spans="5:12" ht="12.75">
      <c r="E87" s="25"/>
      <c r="F87" s="24"/>
      <c r="G87" s="24"/>
      <c r="H87" s="26"/>
      <c r="I87" s="26"/>
      <c r="J87" s="26"/>
      <c r="K87" s="24"/>
      <c r="L87" s="24"/>
    </row>
    <row r="88" spans="5:12" ht="12.75">
      <c r="E88" s="25"/>
      <c r="F88" s="24"/>
      <c r="G88" s="24"/>
      <c r="H88" s="26"/>
      <c r="I88" s="26"/>
      <c r="J88" s="26"/>
      <c r="K88" s="24"/>
      <c r="L88" s="24"/>
    </row>
    <row r="89" spans="5:12" ht="12.75">
      <c r="E89" s="25"/>
      <c r="F89" s="24"/>
      <c r="G89" s="24"/>
      <c r="H89" s="26"/>
      <c r="I89" s="26"/>
      <c r="J89" s="26"/>
      <c r="K89" s="24"/>
      <c r="L89" s="24"/>
    </row>
    <row r="90" spans="5:12" ht="12.75">
      <c r="E90" s="25"/>
      <c r="F90" s="24"/>
      <c r="G90" s="24"/>
      <c r="H90" s="26"/>
      <c r="I90" s="26"/>
      <c r="J90" s="26"/>
      <c r="K90" s="24"/>
      <c r="L90" s="26"/>
    </row>
    <row r="91" spans="5:12" ht="12.75">
      <c r="E91" s="25"/>
      <c r="F91" s="24"/>
      <c r="G91" s="24"/>
      <c r="H91" s="26"/>
      <c r="I91" s="26"/>
      <c r="J91" s="26"/>
      <c r="K91" s="26"/>
      <c r="L91" s="26"/>
    </row>
    <row r="92" spans="5:12" ht="12.75">
      <c r="E92" s="32"/>
      <c r="F92" s="26"/>
      <c r="G92" s="26"/>
      <c r="H92" s="26"/>
      <c r="I92" s="26"/>
      <c r="J92" s="26"/>
      <c r="K92" s="24"/>
      <c r="L92" s="24"/>
    </row>
    <row r="93" spans="5:12" ht="12.75">
      <c r="E93" s="25"/>
      <c r="F93" s="26"/>
      <c r="G93" s="24"/>
      <c r="H93" s="26"/>
      <c r="I93" s="26"/>
      <c r="J93" s="26"/>
      <c r="K93" s="24"/>
      <c r="L93" s="24"/>
    </row>
    <row r="94" spans="5:12" ht="12.75">
      <c r="E94" s="25"/>
      <c r="F94" s="26"/>
      <c r="G94" s="24"/>
      <c r="H94" s="26"/>
      <c r="I94" s="26"/>
      <c r="J94" s="26"/>
      <c r="K94" s="26"/>
      <c r="L94" s="26"/>
    </row>
    <row r="95" spans="5:12" ht="12.75">
      <c r="E95" s="33"/>
      <c r="F95" s="26"/>
      <c r="G95" s="34"/>
      <c r="H95" s="26"/>
      <c r="I95" s="26"/>
      <c r="J95" s="26"/>
      <c r="K95" s="24"/>
      <c r="L95" s="24"/>
    </row>
    <row r="96" spans="5:12" ht="12.75">
      <c r="E96" s="32"/>
      <c r="F96" s="26"/>
      <c r="G96" s="26"/>
      <c r="H96" s="26"/>
      <c r="I96" s="26"/>
      <c r="J96" s="26"/>
      <c r="K96" s="24"/>
      <c r="L96" s="24"/>
    </row>
    <row r="97" spans="5:12" ht="12.75">
      <c r="E97" s="32"/>
      <c r="F97" s="26"/>
      <c r="G97" s="26"/>
      <c r="H97" s="26"/>
      <c r="I97" s="26"/>
      <c r="J97" s="26"/>
      <c r="K97" s="24"/>
      <c r="L97" s="26"/>
    </row>
    <row r="98" spans="5:12" ht="12.75">
      <c r="E98" s="25"/>
      <c r="F98" s="24"/>
      <c r="G98" s="24"/>
      <c r="H98" s="26"/>
      <c r="I98" s="26"/>
      <c r="J98" s="26"/>
      <c r="K98" s="24"/>
      <c r="L98" s="24"/>
    </row>
    <row r="99" spans="5:12" ht="12.75">
      <c r="E99" s="25"/>
      <c r="F99" s="24"/>
      <c r="G99" s="24"/>
      <c r="H99" s="26"/>
      <c r="I99" s="26"/>
      <c r="J99" s="26"/>
      <c r="K99" s="34"/>
      <c r="L99" s="26"/>
    </row>
    <row r="100" spans="5:12" ht="12.75">
      <c r="E100" s="25"/>
      <c r="F100" s="24"/>
      <c r="G100" s="24"/>
      <c r="H100" s="26"/>
      <c r="I100" s="26"/>
      <c r="J100" s="26"/>
      <c r="K100" s="26"/>
      <c r="L100" s="26"/>
    </row>
    <row r="101" spans="5:12" ht="12.75">
      <c r="E101" s="25"/>
      <c r="F101" s="24"/>
      <c r="G101" s="24"/>
      <c r="H101" s="26"/>
      <c r="I101" s="26"/>
      <c r="J101" s="26"/>
      <c r="K101" s="24"/>
      <c r="L101" s="24"/>
    </row>
    <row r="102" spans="5:12" ht="12.75">
      <c r="E102" s="25"/>
      <c r="F102" s="24"/>
      <c r="G102" s="24"/>
      <c r="H102" s="26"/>
      <c r="I102" s="26"/>
      <c r="J102" s="26"/>
      <c r="K102" s="10"/>
      <c r="L102" s="10"/>
    </row>
    <row r="103" spans="5:12" ht="12.75">
      <c r="E103" s="25"/>
      <c r="F103" s="24"/>
      <c r="G103" s="24"/>
      <c r="H103" s="26"/>
      <c r="I103" s="26"/>
      <c r="J103" s="26"/>
      <c r="K103" s="10"/>
      <c r="L103" s="10"/>
    </row>
    <row r="104" spans="5:12" ht="12.75">
      <c r="E104" s="25"/>
      <c r="F104" s="24"/>
      <c r="G104" s="24"/>
      <c r="H104" s="26"/>
      <c r="I104" s="26"/>
      <c r="J104" s="26"/>
      <c r="K104" s="24"/>
      <c r="L104" s="24"/>
    </row>
    <row r="105" spans="5:12" ht="12.75">
      <c r="E105" s="25"/>
      <c r="F105" s="24"/>
      <c r="G105" s="24"/>
      <c r="H105" s="26"/>
      <c r="I105" s="26"/>
      <c r="J105" s="26"/>
      <c r="K105" s="24"/>
      <c r="L105" s="24"/>
    </row>
    <row r="106" spans="5:12" ht="12.75">
      <c r="E106" s="25"/>
      <c r="F106" s="24"/>
      <c r="G106" s="24"/>
      <c r="H106" s="26"/>
      <c r="I106" s="26"/>
      <c r="J106" s="26"/>
      <c r="K106" s="24"/>
      <c r="L106" s="24"/>
    </row>
    <row r="107" spans="5:12" ht="12.75">
      <c r="E107" s="11"/>
      <c r="F107" s="10"/>
      <c r="G107" s="10"/>
      <c r="H107" s="26"/>
      <c r="I107" s="26"/>
      <c r="J107" s="26"/>
      <c r="K107" s="24"/>
      <c r="L107" s="24"/>
    </row>
    <row r="108" spans="5:12" ht="12.75">
      <c r="E108" s="25"/>
      <c r="F108" s="24"/>
      <c r="G108" s="24"/>
      <c r="H108" s="26"/>
      <c r="I108" s="26"/>
      <c r="J108" s="26"/>
      <c r="K108" s="24"/>
      <c r="L108" s="24"/>
    </row>
    <row r="109" spans="5:12" ht="12.75">
      <c r="E109" s="25"/>
      <c r="F109" s="24"/>
      <c r="G109" s="24"/>
      <c r="H109" s="26"/>
      <c r="I109" s="26"/>
      <c r="J109" s="26"/>
      <c r="K109" s="24"/>
      <c r="L109" s="24"/>
    </row>
    <row r="110" spans="5:12" ht="12.75">
      <c r="E110" s="25"/>
      <c r="F110" s="24"/>
      <c r="G110" s="24"/>
      <c r="H110" s="26"/>
      <c r="I110" s="26"/>
      <c r="J110" s="26"/>
      <c r="K110" s="24"/>
      <c r="L110" s="24"/>
    </row>
    <row r="111" spans="5:12" ht="12.75">
      <c r="E111" s="25"/>
      <c r="F111" s="24"/>
      <c r="G111" s="24"/>
      <c r="H111" s="26"/>
      <c r="I111" s="26"/>
      <c r="J111" s="26"/>
      <c r="K111" s="24"/>
      <c r="L111" s="24"/>
    </row>
    <row r="112" spans="5:12" ht="12.75">
      <c r="E112" s="25"/>
      <c r="F112" s="24"/>
      <c r="G112" s="24"/>
      <c r="H112" s="26"/>
      <c r="I112" s="26"/>
      <c r="J112" s="26"/>
      <c r="K112" s="24"/>
      <c r="L112" s="24"/>
    </row>
    <row r="113" spans="5:12" ht="12.75">
      <c r="E113" s="25"/>
      <c r="F113" s="24"/>
      <c r="G113" s="24"/>
      <c r="H113" s="26"/>
      <c r="I113" s="26"/>
      <c r="J113" s="26"/>
      <c r="K113" s="24"/>
      <c r="L113" s="24"/>
    </row>
    <row r="114" spans="5:12" ht="12.75">
      <c r="E114" s="25"/>
      <c r="F114" s="24"/>
      <c r="G114" s="24"/>
      <c r="H114" s="26"/>
      <c r="I114" s="26"/>
      <c r="J114" s="26"/>
      <c r="K114" s="26"/>
      <c r="L114" s="26"/>
    </row>
    <row r="115" spans="5:12" ht="12.75">
      <c r="E115" s="11"/>
      <c r="F115" s="10"/>
      <c r="G115" s="10"/>
      <c r="H115" s="26"/>
      <c r="I115" s="26"/>
      <c r="J115" s="26"/>
      <c r="K115" s="26"/>
      <c r="L115" s="26"/>
    </row>
    <row r="116" spans="5:7" ht="12.75">
      <c r="E116" s="28"/>
      <c r="F116" s="17"/>
      <c r="G116" s="17"/>
    </row>
    <row r="117" spans="5:7" ht="12.75">
      <c r="E117" s="28"/>
      <c r="F117" s="17"/>
      <c r="G117" s="17"/>
    </row>
  </sheetData>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H60"/>
  <sheetViews>
    <sheetView view="pageBreakPreview" zoomScale="75" zoomScaleSheetLayoutView="75" workbookViewId="0" topLeftCell="A25">
      <selection activeCell="C53" sqref="C53"/>
    </sheetView>
  </sheetViews>
  <sheetFormatPr defaultColWidth="9.00390625" defaultRowHeight="15.75"/>
  <cols>
    <col min="1" max="1" width="3.625" style="2" customWidth="1"/>
    <col min="2" max="2" width="3.375" style="2" customWidth="1"/>
    <col min="3" max="3" width="37.375" style="2" customWidth="1"/>
    <col min="4" max="4" width="13.75390625" style="17" customWidth="1"/>
    <col min="5" max="5" width="5.50390625" style="2" customWidth="1"/>
    <col min="6" max="6" width="13.75390625" style="17" customWidth="1"/>
    <col min="7" max="16384" width="9.00390625" style="2" customWidth="1"/>
  </cols>
  <sheetData>
    <row r="1" ht="12.75">
      <c r="A1" s="1" t="s">
        <v>76</v>
      </c>
    </row>
    <row r="3" ht="12.75">
      <c r="A3" s="1" t="s">
        <v>75</v>
      </c>
    </row>
    <row r="5" ht="12.75">
      <c r="A5" s="3" t="s">
        <v>127</v>
      </c>
    </row>
    <row r="6" ht="12.75">
      <c r="A6" s="1"/>
    </row>
    <row r="7" spans="4:6" ht="12.75">
      <c r="D7" s="12" t="s">
        <v>128</v>
      </c>
      <c r="E7" s="9"/>
      <c r="F7" s="12" t="s">
        <v>128</v>
      </c>
    </row>
    <row r="8" spans="4:6" ht="12.75">
      <c r="D8" s="12" t="s">
        <v>129</v>
      </c>
      <c r="E8" s="9"/>
      <c r="F8" s="12" t="s">
        <v>130</v>
      </c>
    </row>
    <row r="9" spans="4:6" ht="12.75">
      <c r="D9" s="12" t="s">
        <v>82</v>
      </c>
      <c r="E9" s="9"/>
      <c r="F9" s="12" t="s">
        <v>131</v>
      </c>
    </row>
    <row r="10" spans="4:6" ht="12.75">
      <c r="D10" s="12" t="s">
        <v>86</v>
      </c>
      <c r="E10" s="9"/>
      <c r="F10" s="12" t="s">
        <v>132</v>
      </c>
    </row>
    <row r="11" spans="4:6" ht="12.75">
      <c r="D11" s="18" t="s">
        <v>211</v>
      </c>
      <c r="E11" s="14"/>
      <c r="F11" s="18" t="s">
        <v>193</v>
      </c>
    </row>
    <row r="12" spans="4:6" ht="12.75">
      <c r="D12" s="13" t="s">
        <v>90</v>
      </c>
      <c r="E12" s="14"/>
      <c r="F12" s="13" t="s">
        <v>90</v>
      </c>
    </row>
    <row r="13" spans="1:8" ht="12.75">
      <c r="A13" s="2">
        <v>1</v>
      </c>
      <c r="B13" s="2" t="s">
        <v>133</v>
      </c>
      <c r="D13" s="17">
        <v>33017</v>
      </c>
      <c r="F13" s="17">
        <v>26819</v>
      </c>
      <c r="H13" s="35"/>
    </row>
    <row r="14" spans="1:8" ht="12.75">
      <c r="A14" s="2">
        <v>2</v>
      </c>
      <c r="B14" s="2" t="s">
        <v>204</v>
      </c>
      <c r="D14" s="17">
        <v>15194</v>
      </c>
      <c r="F14" s="17">
        <v>15157</v>
      </c>
      <c r="H14" s="35"/>
    </row>
    <row r="15" spans="1:6" ht="12.75">
      <c r="A15" s="2">
        <v>3</v>
      </c>
      <c r="B15" s="2" t="s">
        <v>134</v>
      </c>
      <c r="D15" s="17">
        <v>137</v>
      </c>
      <c r="F15" s="17">
        <v>51</v>
      </c>
    </row>
    <row r="16" spans="1:6" ht="12.75">
      <c r="A16" s="2">
        <v>4</v>
      </c>
      <c r="B16" s="2" t="s">
        <v>135</v>
      </c>
      <c r="D16" s="17">
        <v>2850</v>
      </c>
      <c r="F16" s="17">
        <v>2846</v>
      </c>
    </row>
    <row r="17" spans="1:6" ht="12.75">
      <c r="A17" s="2">
        <v>5</v>
      </c>
      <c r="B17" s="2" t="s">
        <v>136</v>
      </c>
      <c r="D17" s="17">
        <v>0</v>
      </c>
      <c r="F17" s="17">
        <v>0</v>
      </c>
    </row>
    <row r="20" spans="1:2" ht="12.75">
      <c r="A20" s="2">
        <v>6</v>
      </c>
      <c r="B20" s="2" t="s">
        <v>137</v>
      </c>
    </row>
    <row r="21" spans="3:6" ht="12.75">
      <c r="C21" s="15" t="s">
        <v>138</v>
      </c>
      <c r="D21" s="17">
        <v>1856</v>
      </c>
      <c r="F21" s="17">
        <v>1778</v>
      </c>
    </row>
    <row r="22" spans="3:6" ht="12.75">
      <c r="C22" s="15" t="s">
        <v>139</v>
      </c>
      <c r="D22" s="17">
        <v>92444</v>
      </c>
      <c r="F22" s="17">
        <v>85440</v>
      </c>
    </row>
    <row r="23" spans="3:6" ht="12.75">
      <c r="C23" s="15" t="s">
        <v>140</v>
      </c>
      <c r="D23" s="17">
        <v>0</v>
      </c>
      <c r="F23" s="17">
        <v>0</v>
      </c>
    </row>
    <row r="24" spans="3:6" ht="12.75">
      <c r="C24" s="15" t="s">
        <v>141</v>
      </c>
      <c r="D24" s="17">
        <v>3703</v>
      </c>
      <c r="F24" s="17">
        <v>7048</v>
      </c>
    </row>
    <row r="25" ht="12.75">
      <c r="C25" s="15" t="s">
        <v>142</v>
      </c>
    </row>
    <row r="26" spans="3:6" ht="12.75">
      <c r="C26" s="15" t="s">
        <v>143</v>
      </c>
      <c r="D26" s="17">
        <v>1278</v>
      </c>
      <c r="F26" s="17">
        <v>3133</v>
      </c>
    </row>
    <row r="27" spans="3:6" ht="12.75">
      <c r="C27" s="15" t="s">
        <v>205</v>
      </c>
      <c r="D27" s="17">
        <v>151671</v>
      </c>
      <c r="F27" s="17">
        <v>137733</v>
      </c>
    </row>
    <row r="28" spans="3:6" ht="12.75">
      <c r="C28" s="15" t="s">
        <v>206</v>
      </c>
      <c r="D28" s="17">
        <v>2277</v>
      </c>
      <c r="F28" s="17">
        <v>3177</v>
      </c>
    </row>
    <row r="29" spans="3:6" ht="12.75">
      <c r="C29" s="15" t="s">
        <v>144</v>
      </c>
      <c r="D29" s="36">
        <v>18627</v>
      </c>
      <c r="F29" s="36">
        <v>16602</v>
      </c>
    </row>
    <row r="30" spans="4:7" ht="12.75">
      <c r="D30" s="17">
        <f>SUM(D21:D29)</f>
        <v>271856</v>
      </c>
      <c r="F30" s="17">
        <f>SUM(F21:F29)</f>
        <v>254911</v>
      </c>
      <c r="G30" s="35"/>
    </row>
    <row r="32" spans="1:2" ht="12.75">
      <c r="A32" s="2">
        <v>7</v>
      </c>
      <c r="B32" s="2" t="s">
        <v>145</v>
      </c>
    </row>
    <row r="33" spans="3:6" ht="12.75">
      <c r="C33" s="15" t="s">
        <v>146</v>
      </c>
      <c r="D33" s="17">
        <v>26492</v>
      </c>
      <c r="F33" s="17">
        <v>28878</v>
      </c>
    </row>
    <row r="34" spans="3:6" ht="12.75">
      <c r="C34" s="15" t="s">
        <v>147</v>
      </c>
      <c r="D34" s="17">
        <v>34794</v>
      </c>
      <c r="F34" s="17">
        <v>43221</v>
      </c>
    </row>
    <row r="35" spans="3:6" ht="12.75">
      <c r="C35" s="15" t="s">
        <v>148</v>
      </c>
      <c r="D35" s="17">
        <v>2600</v>
      </c>
      <c r="F35" s="17">
        <v>4674</v>
      </c>
    </row>
    <row r="36" spans="3:6" ht="12.75">
      <c r="C36" s="15" t="s">
        <v>149</v>
      </c>
      <c r="D36" s="17">
        <v>14221</v>
      </c>
      <c r="F36" s="17">
        <v>13838</v>
      </c>
    </row>
    <row r="37" spans="3:6" ht="12.75">
      <c r="C37" s="15" t="s">
        <v>150</v>
      </c>
      <c r="D37" s="17">
        <v>21098</v>
      </c>
      <c r="F37" s="17">
        <v>21098</v>
      </c>
    </row>
    <row r="38" spans="3:6" ht="12.75">
      <c r="C38" s="15" t="s">
        <v>207</v>
      </c>
      <c r="D38" s="36">
        <v>1839</v>
      </c>
      <c r="F38" s="36">
        <v>0</v>
      </c>
    </row>
    <row r="39" spans="4:6" ht="12.75">
      <c r="D39" s="17">
        <f>SUM(D33:D38)</f>
        <v>101044</v>
      </c>
      <c r="F39" s="17">
        <f>SUM(F33:F38)</f>
        <v>111709</v>
      </c>
    </row>
    <row r="41" spans="1:6" ht="12.75">
      <c r="A41" s="2">
        <v>8</v>
      </c>
      <c r="B41" s="2" t="s">
        <v>151</v>
      </c>
      <c r="D41" s="36">
        <f>+D30-D39</f>
        <v>170812</v>
      </c>
      <c r="F41" s="36">
        <f>+F30-F39</f>
        <v>143202</v>
      </c>
    </row>
    <row r="42" spans="4:6" ht="12.75">
      <c r="D42" s="37">
        <f>+SUM(D13:D17)+D41</f>
        <v>222010</v>
      </c>
      <c r="F42" s="37">
        <f>+SUM(F13:F17)+F41</f>
        <v>188075</v>
      </c>
    </row>
    <row r="43" ht="12.75">
      <c r="B43" s="1"/>
    </row>
    <row r="44" spans="1:2" ht="12.75">
      <c r="A44" s="2">
        <v>9</v>
      </c>
      <c r="B44" s="2" t="s">
        <v>152</v>
      </c>
    </row>
    <row r="45" spans="2:6" ht="12.75">
      <c r="B45" s="2" t="s">
        <v>153</v>
      </c>
      <c r="D45" s="17">
        <v>118593</v>
      </c>
      <c r="F45" s="17">
        <v>94874</v>
      </c>
    </row>
    <row r="46" ht="12.75">
      <c r="B46" s="2" t="s">
        <v>154</v>
      </c>
    </row>
    <row r="47" spans="3:6" ht="12.75">
      <c r="C47" s="15" t="s">
        <v>155</v>
      </c>
      <c r="D47" s="17">
        <v>12302</v>
      </c>
      <c r="F47" s="17">
        <v>5915</v>
      </c>
    </row>
    <row r="48" spans="3:6" ht="12.75">
      <c r="C48" s="15" t="s">
        <v>156</v>
      </c>
      <c r="D48" s="17">
        <v>824</v>
      </c>
      <c r="F48" s="17">
        <v>824</v>
      </c>
    </row>
    <row r="49" spans="3:6" ht="12.75">
      <c r="C49" s="15" t="s">
        <v>157</v>
      </c>
      <c r="D49" s="17">
        <v>-1365</v>
      </c>
      <c r="F49" s="17">
        <v>-758</v>
      </c>
    </row>
    <row r="50" spans="3:6" ht="12.75">
      <c r="C50" s="15" t="s">
        <v>46</v>
      </c>
      <c r="D50" s="36">
        <v>27934</v>
      </c>
      <c r="F50" s="36">
        <v>24825</v>
      </c>
    </row>
    <row r="51" spans="4:6" ht="12.75">
      <c r="D51" s="17">
        <f>SUM(D45:D50)</f>
        <v>158288</v>
      </c>
      <c r="F51" s="17">
        <f>SUM(F45:F50)</f>
        <v>125680</v>
      </c>
    </row>
    <row r="53" spans="1:6" ht="12.75">
      <c r="A53" s="2">
        <v>10</v>
      </c>
      <c r="B53" s="2" t="s">
        <v>158</v>
      </c>
      <c r="D53" s="17">
        <v>8109</v>
      </c>
      <c r="F53" s="17">
        <v>6169</v>
      </c>
    </row>
    <row r="54" spans="1:6" ht="12.75">
      <c r="A54" s="2">
        <v>11</v>
      </c>
      <c r="B54" s="2" t="s">
        <v>159</v>
      </c>
      <c r="D54" s="17">
        <v>55000</v>
      </c>
      <c r="F54" s="17">
        <v>55000</v>
      </c>
    </row>
    <row r="55" spans="1:6" ht="12.75">
      <c r="A55" s="2">
        <v>12</v>
      </c>
      <c r="B55" s="2" t="s">
        <v>160</v>
      </c>
      <c r="D55" s="17">
        <v>613</v>
      </c>
      <c r="F55" s="17">
        <v>1226</v>
      </c>
    </row>
    <row r="56" spans="4:6" ht="12.75">
      <c r="D56" s="37">
        <f>SUM(D51:D55)</f>
        <v>222010</v>
      </c>
      <c r="F56" s="37">
        <f>SUM(F51:F55)</f>
        <v>188075</v>
      </c>
    </row>
    <row r="58" spans="1:6" ht="12.75">
      <c r="A58" s="2">
        <v>13</v>
      </c>
      <c r="B58" s="2" t="s">
        <v>161</v>
      </c>
      <c r="D58" s="17">
        <f>+(D51-D17)/D45*100</f>
        <v>133.4716214279089</v>
      </c>
      <c r="F58" s="17">
        <f>+(F51-F17)/F45*100</f>
        <v>132.47043447098258</v>
      </c>
    </row>
    <row r="60" ht="12.75">
      <c r="D60" s="85"/>
    </row>
  </sheetData>
  <printOptions horizontalCentered="1"/>
  <pageMargins left="0.340551181" right="0.340551181" top="0.590551181102362" bottom="0.340551181" header="0.511811023622047" footer="0.51181102362204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123"/>
  <sheetViews>
    <sheetView tabSelected="1" view="pageBreakPreview" zoomScaleSheetLayoutView="100" workbookViewId="0" topLeftCell="A10">
      <selection activeCell="G19" sqref="G19"/>
    </sheetView>
  </sheetViews>
  <sheetFormatPr defaultColWidth="9.00390625" defaultRowHeight="15.75"/>
  <cols>
    <col min="1" max="1" width="2.50390625" style="1" customWidth="1"/>
    <col min="2" max="2" width="4.50390625" style="2" customWidth="1"/>
    <col min="3" max="3" width="15.50390625" style="2" customWidth="1"/>
    <col min="4" max="4" width="10.125" style="17" customWidth="1"/>
    <col min="5" max="5" width="12.875" style="2" customWidth="1"/>
    <col min="6" max="6" width="9.75390625" style="2" customWidth="1"/>
    <col min="7" max="7" width="13.25390625" style="2" customWidth="1"/>
    <col min="8" max="8" width="20.125" style="2" customWidth="1"/>
    <col min="9" max="9" width="9.50390625" style="2" customWidth="1"/>
    <col min="10" max="10" width="6.375" style="2" customWidth="1"/>
    <col min="11" max="11" width="8.875" style="2" customWidth="1"/>
    <col min="12" max="16384" width="9.00390625" style="2" customWidth="1"/>
  </cols>
  <sheetData>
    <row r="1" ht="12.75">
      <c r="A1" s="1" t="s">
        <v>162</v>
      </c>
    </row>
    <row r="3" spans="1:8" ht="12.75">
      <c r="A3" s="1">
        <v>1</v>
      </c>
      <c r="B3" s="129" t="s">
        <v>213</v>
      </c>
      <c r="C3" s="129"/>
      <c r="D3" s="129"/>
      <c r="E3" s="129"/>
      <c r="F3" s="129"/>
      <c r="G3" s="129"/>
      <c r="H3" s="129"/>
    </row>
    <row r="4" spans="2:8" ht="12.75">
      <c r="B4" s="129"/>
      <c r="C4" s="129"/>
      <c r="D4" s="129"/>
      <c r="E4" s="129"/>
      <c r="F4" s="129"/>
      <c r="G4" s="129"/>
      <c r="H4" s="129"/>
    </row>
    <row r="5" spans="2:8" ht="12.75">
      <c r="B5" s="129"/>
      <c r="C5" s="129"/>
      <c r="D5" s="129"/>
      <c r="E5" s="129"/>
      <c r="F5" s="129"/>
      <c r="G5" s="129"/>
      <c r="H5" s="129"/>
    </row>
    <row r="6" spans="1:2" ht="12.75">
      <c r="A6" s="1">
        <v>2</v>
      </c>
      <c r="B6" s="2" t="s">
        <v>248</v>
      </c>
    </row>
    <row r="8" spans="1:8" ht="12.75">
      <c r="A8" s="1">
        <v>3</v>
      </c>
      <c r="B8" s="65" t="s">
        <v>249</v>
      </c>
      <c r="C8" s="65"/>
      <c r="D8" s="65"/>
      <c r="E8" s="65"/>
      <c r="F8" s="65"/>
      <c r="G8" s="65"/>
      <c r="H8" s="65"/>
    </row>
    <row r="9" spans="2:8" ht="12.75">
      <c r="B9" s="43"/>
      <c r="C9" s="43"/>
      <c r="D9" s="43"/>
      <c r="E9" s="43"/>
      <c r="F9" s="43"/>
      <c r="G9" s="43"/>
      <c r="H9" s="43"/>
    </row>
    <row r="10" spans="1:8" ht="12.75">
      <c r="A10" s="1">
        <v>4</v>
      </c>
      <c r="B10" s="130" t="s">
        <v>250</v>
      </c>
      <c r="C10" s="130"/>
      <c r="D10" s="130"/>
      <c r="E10" s="130"/>
      <c r="F10" s="130"/>
      <c r="G10" s="130"/>
      <c r="H10" s="130"/>
    </row>
    <row r="11" spans="2:8" ht="12.75">
      <c r="B11" s="130"/>
      <c r="C11" s="130"/>
      <c r="D11" s="130"/>
      <c r="E11" s="130"/>
      <c r="F11" s="130"/>
      <c r="G11" s="130"/>
      <c r="H11" s="130"/>
    </row>
    <row r="12" spans="2:8" ht="12.75">
      <c r="B12" s="93"/>
      <c r="C12" s="93"/>
      <c r="D12" s="93"/>
      <c r="E12" s="93"/>
      <c r="F12" s="93"/>
      <c r="G12" s="93"/>
      <c r="H12" s="93"/>
    </row>
    <row r="13" spans="1:2" ht="12.75">
      <c r="A13" s="1">
        <v>5</v>
      </c>
      <c r="B13" s="2" t="s">
        <v>163</v>
      </c>
    </row>
    <row r="15" spans="1:2" ht="12.75">
      <c r="A15" s="1">
        <v>6</v>
      </c>
      <c r="B15" s="2" t="s">
        <v>164</v>
      </c>
    </row>
    <row r="17" spans="1:2" ht="12.75">
      <c r="A17" s="1">
        <v>7</v>
      </c>
      <c r="B17" s="2" t="s">
        <v>0</v>
      </c>
    </row>
    <row r="18" ht="12.75" customHeight="1"/>
    <row r="19" ht="12.75" customHeight="1">
      <c r="E19" s="4" t="s">
        <v>90</v>
      </c>
    </row>
    <row r="20" spans="2:5" ht="12.75" customHeight="1">
      <c r="B20" s="2" t="s">
        <v>2</v>
      </c>
      <c r="E20" s="17">
        <v>2810</v>
      </c>
    </row>
    <row r="21" spans="2:5" ht="12.75" customHeight="1">
      <c r="B21" s="2" t="s">
        <v>3</v>
      </c>
      <c r="E21" s="17">
        <v>2810</v>
      </c>
    </row>
    <row r="22" spans="2:5" ht="12.75" customHeight="1">
      <c r="B22" s="2" t="s">
        <v>1</v>
      </c>
      <c r="E22" s="17">
        <v>2469</v>
      </c>
    </row>
    <row r="23" ht="12.75" customHeight="1"/>
    <row r="24" spans="1:8" ht="12.75" customHeight="1">
      <c r="A24" s="1">
        <v>8</v>
      </c>
      <c r="B24" s="131" t="s">
        <v>251</v>
      </c>
      <c r="C24" s="131"/>
      <c r="D24" s="131"/>
      <c r="E24" s="131"/>
      <c r="F24" s="131"/>
      <c r="G24" s="131"/>
      <c r="H24" s="131"/>
    </row>
    <row r="25" ht="12.75" customHeight="1"/>
    <row r="26" spans="1:8" ht="12.75" customHeight="1">
      <c r="A26" s="19">
        <v>9</v>
      </c>
      <c r="B26" s="132" t="s">
        <v>259</v>
      </c>
      <c r="C26" s="133"/>
      <c r="D26" s="133"/>
      <c r="E26" s="133"/>
      <c r="F26" s="133"/>
      <c r="G26" s="133"/>
      <c r="H26" s="133"/>
    </row>
    <row r="27" spans="2:8" ht="12.75" customHeight="1">
      <c r="B27" s="133"/>
      <c r="C27" s="133"/>
      <c r="D27" s="133"/>
      <c r="E27" s="133"/>
      <c r="F27" s="133"/>
      <c r="G27" s="133"/>
      <c r="H27" s="133"/>
    </row>
    <row r="28" spans="2:8" ht="12.75" customHeight="1">
      <c r="B28" s="95"/>
      <c r="C28" s="95"/>
      <c r="D28" s="95"/>
      <c r="E28" s="95"/>
      <c r="F28" s="95"/>
      <c r="G28" s="95"/>
      <c r="H28" s="95"/>
    </row>
    <row r="29" spans="2:8" ht="12.75" customHeight="1">
      <c r="B29" s="129" t="s">
        <v>266</v>
      </c>
      <c r="C29" s="129"/>
      <c r="D29" s="129"/>
      <c r="E29" s="129"/>
      <c r="F29" s="129"/>
      <c r="G29" s="129"/>
      <c r="H29" s="129"/>
    </row>
    <row r="30" spans="2:8" ht="12.75" customHeight="1">
      <c r="B30" s="129"/>
      <c r="C30" s="129"/>
      <c r="D30" s="129"/>
      <c r="E30" s="129"/>
      <c r="F30" s="129"/>
      <c r="G30" s="129"/>
      <c r="H30" s="129"/>
    </row>
    <row r="31" spans="2:8" ht="12.75" customHeight="1">
      <c r="B31" s="129"/>
      <c r="C31" s="129"/>
      <c r="D31" s="129"/>
      <c r="E31" s="129"/>
      <c r="F31" s="129"/>
      <c r="G31" s="129"/>
      <c r="H31" s="129"/>
    </row>
    <row r="32" spans="2:8" ht="12.75" customHeight="1">
      <c r="B32" s="129" t="s">
        <v>265</v>
      </c>
      <c r="C32" s="129"/>
      <c r="D32" s="129"/>
      <c r="E32" s="129"/>
      <c r="F32" s="129"/>
      <c r="G32" s="129"/>
      <c r="H32" s="129"/>
    </row>
    <row r="33" spans="2:8" ht="12.75" customHeight="1">
      <c r="B33" s="129"/>
      <c r="C33" s="129"/>
      <c r="D33" s="129"/>
      <c r="E33" s="129"/>
      <c r="F33" s="129"/>
      <c r="G33" s="129"/>
      <c r="H33" s="129"/>
    </row>
    <row r="34" spans="2:8" ht="12.75" customHeight="1">
      <c r="B34" s="129"/>
      <c r="C34" s="129"/>
      <c r="D34" s="129"/>
      <c r="E34" s="129"/>
      <c r="F34" s="129"/>
      <c r="G34" s="129"/>
      <c r="H34" s="129"/>
    </row>
    <row r="35" spans="2:8" ht="12.75" customHeight="1">
      <c r="B35" s="63"/>
      <c r="C35" s="63"/>
      <c r="D35" s="63"/>
      <c r="E35" s="63"/>
      <c r="F35" s="63"/>
      <c r="G35" s="63"/>
      <c r="H35" s="63"/>
    </row>
    <row r="36" spans="2:8" ht="12.75" customHeight="1">
      <c r="B36" s="129" t="s">
        <v>258</v>
      </c>
      <c r="C36" s="129"/>
      <c r="D36" s="129"/>
      <c r="E36" s="129"/>
      <c r="F36" s="129"/>
      <c r="G36" s="129"/>
      <c r="H36" s="129"/>
    </row>
    <row r="37" spans="2:8" ht="12.75" customHeight="1">
      <c r="B37" s="94"/>
      <c r="C37" s="94"/>
      <c r="D37" s="94"/>
      <c r="E37" s="94"/>
      <c r="F37" s="94"/>
      <c r="G37" s="94"/>
      <c r="H37" s="94"/>
    </row>
    <row r="38" spans="1:2" ht="12.75" customHeight="1">
      <c r="A38" s="1">
        <v>10</v>
      </c>
      <c r="B38" s="2" t="s">
        <v>165</v>
      </c>
    </row>
    <row r="39" ht="12.75" customHeight="1"/>
    <row r="40" spans="1:8" ht="12.75" customHeight="1">
      <c r="A40" s="19">
        <v>11</v>
      </c>
      <c r="B40" s="129" t="s">
        <v>260</v>
      </c>
      <c r="C40" s="129"/>
      <c r="D40" s="129"/>
      <c r="E40" s="129"/>
      <c r="F40" s="129"/>
      <c r="G40" s="129"/>
      <c r="H40" s="129"/>
    </row>
    <row r="41" spans="2:8" ht="12.75" customHeight="1">
      <c r="B41" s="129"/>
      <c r="C41" s="129"/>
      <c r="D41" s="129"/>
      <c r="E41" s="129"/>
      <c r="F41" s="129"/>
      <c r="G41" s="129"/>
      <c r="H41" s="129"/>
    </row>
    <row r="42" spans="2:8" ht="12.75" customHeight="1">
      <c r="B42" s="129"/>
      <c r="C42" s="129"/>
      <c r="D42" s="129"/>
      <c r="E42" s="129"/>
      <c r="F42" s="129"/>
      <c r="G42" s="129"/>
      <c r="H42" s="129"/>
    </row>
    <row r="43" spans="2:8" ht="12.75" customHeight="1">
      <c r="B43" s="129"/>
      <c r="C43" s="129"/>
      <c r="D43" s="129"/>
      <c r="E43" s="129"/>
      <c r="F43" s="129"/>
      <c r="G43" s="129"/>
      <c r="H43" s="129"/>
    </row>
    <row r="44" spans="1:8" s="65" customFormat="1" ht="12.75" customHeight="1">
      <c r="A44" s="64"/>
      <c r="B44" s="63"/>
      <c r="C44" s="63"/>
      <c r="D44" s="63"/>
      <c r="E44" s="63"/>
      <c r="F44" s="63"/>
      <c r="G44" s="63"/>
      <c r="H44" s="63"/>
    </row>
    <row r="45" spans="1:8" s="65" customFormat="1" ht="12.75" customHeight="1">
      <c r="A45" s="64"/>
      <c r="B45" s="43" t="s">
        <v>214</v>
      </c>
      <c r="C45" s="96"/>
      <c r="D45" s="96"/>
      <c r="E45" s="96"/>
      <c r="F45" s="96"/>
      <c r="G45" s="96"/>
      <c r="H45" s="96"/>
    </row>
    <row r="46" spans="1:10" s="65" customFormat="1" ht="12.75" customHeight="1">
      <c r="A46" s="64"/>
      <c r="B46" s="43" t="s">
        <v>33</v>
      </c>
      <c r="C46" s="43" t="s">
        <v>252</v>
      </c>
      <c r="D46" s="43"/>
      <c r="E46" s="43"/>
      <c r="F46" s="6" t="s">
        <v>6</v>
      </c>
      <c r="G46" s="44">
        <v>94874322</v>
      </c>
      <c r="H46" s="96"/>
      <c r="J46" s="93"/>
    </row>
    <row r="47" spans="1:8" s="65" customFormat="1" ht="12.75" customHeight="1">
      <c r="A47" s="64"/>
      <c r="B47" s="65" t="s">
        <v>34</v>
      </c>
      <c r="C47" s="65" t="s">
        <v>4</v>
      </c>
      <c r="F47" s="6" t="s">
        <v>6</v>
      </c>
      <c r="G47" s="97">
        <v>23718581</v>
      </c>
      <c r="H47" s="96"/>
    </row>
    <row r="48" spans="1:8" ht="15" customHeight="1" thickBot="1">
      <c r="A48" s="64"/>
      <c r="B48" s="99"/>
      <c r="C48" s="99"/>
      <c r="D48" s="99"/>
      <c r="E48" s="99"/>
      <c r="F48" s="99"/>
      <c r="G48" s="100">
        <f>SUM(G46:G47)</f>
        <v>118592903</v>
      </c>
      <c r="H48" s="98"/>
    </row>
    <row r="49" spans="2:8" ht="10.5" customHeight="1" thickTop="1">
      <c r="B49" s="95"/>
      <c r="C49" s="95"/>
      <c r="D49" s="95"/>
      <c r="E49" s="95"/>
      <c r="F49" s="95"/>
      <c r="G49" s="95"/>
      <c r="H49" s="95"/>
    </row>
    <row r="50" spans="1:2" ht="12.75">
      <c r="A50" s="19">
        <v>12</v>
      </c>
      <c r="B50" s="1" t="s">
        <v>166</v>
      </c>
    </row>
    <row r="52" spans="2:4" ht="12.75">
      <c r="B52" s="1" t="s">
        <v>146</v>
      </c>
      <c r="D52" s="38" t="s">
        <v>167</v>
      </c>
    </row>
    <row r="53" spans="2:4" ht="12.75">
      <c r="B53" s="7" t="s">
        <v>208</v>
      </c>
      <c r="C53" s="7"/>
      <c r="D53" s="39">
        <f>8.847+2867.073+2634.529</f>
        <v>5510.4490000000005</v>
      </c>
    </row>
    <row r="54" spans="2:4" ht="12.75">
      <c r="B54" s="7" t="s">
        <v>168</v>
      </c>
      <c r="C54" s="7"/>
      <c r="D54" s="39">
        <f>10000+2377+6000</f>
        <v>18377</v>
      </c>
    </row>
    <row r="55" spans="2:4" ht="12.75">
      <c r="B55" s="7" t="s">
        <v>169</v>
      </c>
      <c r="C55" s="7"/>
      <c r="D55" s="39">
        <f>354.624+2152.216+42.571+55.583</f>
        <v>2604.994</v>
      </c>
    </row>
    <row r="56" spans="2:4" ht="13.5" thickBot="1">
      <c r="B56" s="7"/>
      <c r="C56" s="7"/>
      <c r="D56" s="40">
        <f>SUM(D53:D55)</f>
        <v>26492.443</v>
      </c>
    </row>
    <row r="58" spans="2:4" ht="12.75">
      <c r="B58" s="1" t="s">
        <v>159</v>
      </c>
      <c r="D58" s="38" t="s">
        <v>167</v>
      </c>
    </row>
    <row r="59" spans="2:4" ht="12.75">
      <c r="B59" s="2" t="s">
        <v>170</v>
      </c>
      <c r="D59" s="17">
        <f>55000</f>
        <v>55000</v>
      </c>
    </row>
    <row r="60" ht="13.5" thickBot="1">
      <c r="D60" s="41">
        <f>SUM(D59:D59)</f>
        <v>55000</v>
      </c>
    </row>
    <row r="61" ht="12.75">
      <c r="D61" s="24"/>
    </row>
    <row r="62" ht="12.75">
      <c r="D62" s="24"/>
    </row>
    <row r="63" spans="1:8" ht="12.75">
      <c r="A63" s="1">
        <v>13</v>
      </c>
      <c r="B63" s="129" t="s">
        <v>199</v>
      </c>
      <c r="C63" s="129"/>
      <c r="D63" s="129"/>
      <c r="E63" s="129"/>
      <c r="F63" s="129"/>
      <c r="G63" s="129"/>
      <c r="H63" s="129"/>
    </row>
    <row r="64" spans="2:8" ht="12.75">
      <c r="B64" s="129"/>
      <c r="C64" s="129"/>
      <c r="D64" s="129"/>
      <c r="E64" s="129"/>
      <c r="F64" s="129"/>
      <c r="G64" s="129"/>
      <c r="H64" s="129"/>
    </row>
    <row r="66" spans="1:2" ht="12.75">
      <c r="A66" s="1">
        <v>14</v>
      </c>
      <c r="B66" s="2" t="s">
        <v>171</v>
      </c>
    </row>
    <row r="68" spans="1:16" ht="12.75">
      <c r="A68" s="1">
        <v>15</v>
      </c>
      <c r="B68" s="129" t="s">
        <v>264</v>
      </c>
      <c r="C68" s="128"/>
      <c r="D68" s="128"/>
      <c r="E68" s="128"/>
      <c r="F68" s="128"/>
      <c r="G68" s="128"/>
      <c r="H68" s="128"/>
      <c r="J68" s="129" t="s">
        <v>261</v>
      </c>
      <c r="K68" s="129"/>
      <c r="L68" s="129"/>
      <c r="M68" s="129"/>
      <c r="N68" s="129"/>
      <c r="O68" s="129"/>
      <c r="P68" s="129"/>
    </row>
    <row r="69" spans="2:16" ht="12.75">
      <c r="B69" s="128"/>
      <c r="C69" s="128"/>
      <c r="D69" s="128"/>
      <c r="E69" s="128"/>
      <c r="F69" s="128"/>
      <c r="G69" s="128"/>
      <c r="H69" s="128"/>
      <c r="J69" s="129"/>
      <c r="K69" s="129"/>
      <c r="L69" s="129"/>
      <c r="M69" s="129"/>
      <c r="N69" s="129"/>
      <c r="O69" s="129"/>
      <c r="P69" s="129"/>
    </row>
    <row r="70" spans="2:16" ht="12.75">
      <c r="B70" s="128"/>
      <c r="C70" s="128"/>
      <c r="D70" s="128"/>
      <c r="E70" s="128"/>
      <c r="F70" s="128"/>
      <c r="G70" s="128"/>
      <c r="H70" s="128"/>
      <c r="J70" s="129"/>
      <c r="K70" s="129"/>
      <c r="L70" s="129"/>
      <c r="M70" s="129"/>
      <c r="N70" s="129"/>
      <c r="O70" s="129"/>
      <c r="P70" s="129"/>
    </row>
    <row r="72" spans="1:2" ht="12.75">
      <c r="A72" s="19">
        <v>16</v>
      </c>
      <c r="B72" s="1" t="s">
        <v>172</v>
      </c>
    </row>
    <row r="73" spans="1:2" ht="12.75">
      <c r="A73" s="19"/>
      <c r="B73" s="2" t="s">
        <v>253</v>
      </c>
    </row>
    <row r="74" spans="1:2" ht="12.75">
      <c r="A74" s="19"/>
      <c r="B74" s="1"/>
    </row>
    <row r="75" spans="5:7" ht="12.75">
      <c r="E75" s="6"/>
      <c r="F75" s="6" t="s">
        <v>173</v>
      </c>
      <c r="G75" s="6" t="s">
        <v>70</v>
      </c>
    </row>
    <row r="76" spans="5:7" ht="12.75">
      <c r="E76" s="6"/>
      <c r="F76" s="6" t="s">
        <v>174</v>
      </c>
      <c r="G76" s="6" t="s">
        <v>175</v>
      </c>
    </row>
    <row r="77" spans="5:7" ht="12.75">
      <c r="E77" s="6" t="s">
        <v>18</v>
      </c>
      <c r="F77" s="6" t="s">
        <v>176</v>
      </c>
      <c r="G77" s="6" t="s">
        <v>177</v>
      </c>
    </row>
    <row r="78" spans="2:7" ht="12.75">
      <c r="B78" s="1" t="s">
        <v>178</v>
      </c>
      <c r="E78" s="6" t="s">
        <v>179</v>
      </c>
      <c r="F78" s="6" t="s">
        <v>179</v>
      </c>
      <c r="G78" s="6" t="s">
        <v>179</v>
      </c>
    </row>
    <row r="79" spans="5:7" ht="12.75">
      <c r="E79" s="6" t="s">
        <v>180</v>
      </c>
      <c r="F79" s="6" t="s">
        <v>180</v>
      </c>
      <c r="G79" s="6" t="s">
        <v>180</v>
      </c>
    </row>
    <row r="80" spans="2:8" ht="12.75">
      <c r="B80" s="2" t="s">
        <v>74</v>
      </c>
      <c r="E80" s="8">
        <v>25758</v>
      </c>
      <c r="F80" s="17">
        <v>5560</v>
      </c>
      <c r="G80" s="8">
        <v>102827</v>
      </c>
      <c r="H80" s="17"/>
    </row>
    <row r="81" spans="2:8" ht="12.75">
      <c r="B81" s="2" t="s">
        <v>181</v>
      </c>
      <c r="E81" s="8">
        <v>2582</v>
      </c>
      <c r="F81" s="17">
        <v>-271</v>
      </c>
      <c r="G81" s="8">
        <v>15470</v>
      </c>
      <c r="H81" s="17"/>
    </row>
    <row r="82" spans="2:8" ht="12.75">
      <c r="B82" s="2" t="s">
        <v>73</v>
      </c>
      <c r="E82" s="8">
        <v>23606</v>
      </c>
      <c r="F82" s="17">
        <f>2610+200</f>
        <v>2810</v>
      </c>
      <c r="G82" s="8">
        <v>171110</v>
      </c>
      <c r="H82" s="17"/>
    </row>
    <row r="83" spans="2:8" ht="12.75">
      <c r="B83" s="2" t="s">
        <v>182</v>
      </c>
      <c r="E83" s="8">
        <v>0</v>
      </c>
      <c r="F83" s="17">
        <v>-140</v>
      </c>
      <c r="G83" s="8">
        <v>23101</v>
      </c>
      <c r="H83" s="17"/>
    </row>
    <row r="84" spans="2:8" ht="12.75">
      <c r="B84" s="2" t="s">
        <v>183</v>
      </c>
      <c r="E84" s="8">
        <v>17</v>
      </c>
      <c r="F84" s="17">
        <v>0</v>
      </c>
      <c r="G84" s="8">
        <v>10545</v>
      </c>
      <c r="H84" s="17"/>
    </row>
    <row r="85" spans="5:8" ht="13.5" thickBot="1">
      <c r="E85" s="101">
        <f>SUM(E80:E84)</f>
        <v>51963</v>
      </c>
      <c r="F85" s="41">
        <f>SUM(F80:F84)</f>
        <v>7959</v>
      </c>
      <c r="G85" s="41">
        <f>SUM(G80:G84)</f>
        <v>323053</v>
      </c>
      <c r="H85" s="17"/>
    </row>
    <row r="86" spans="5:8" ht="12.75">
      <c r="E86" s="17"/>
      <c r="F86" s="17"/>
      <c r="G86" s="17"/>
      <c r="H86" s="17"/>
    </row>
    <row r="87" spans="5:8" ht="12.75">
      <c r="E87" s="6"/>
      <c r="F87" s="6" t="s">
        <v>173</v>
      </c>
      <c r="G87" s="6" t="s">
        <v>70</v>
      </c>
      <c r="H87" s="17"/>
    </row>
    <row r="88" spans="5:8" ht="12.75">
      <c r="E88" s="6"/>
      <c r="F88" s="6" t="s">
        <v>174</v>
      </c>
      <c r="G88" s="6" t="s">
        <v>175</v>
      </c>
      <c r="H88" s="17"/>
    </row>
    <row r="89" spans="5:8" ht="12.75">
      <c r="E89" s="6" t="s">
        <v>18</v>
      </c>
      <c r="F89" s="6" t="s">
        <v>176</v>
      </c>
      <c r="G89" s="6" t="s">
        <v>177</v>
      </c>
      <c r="H89" s="17"/>
    </row>
    <row r="90" spans="2:8" ht="12.75">
      <c r="B90" s="1" t="s">
        <v>184</v>
      </c>
      <c r="E90" s="6" t="s">
        <v>179</v>
      </c>
      <c r="F90" s="6" t="s">
        <v>179</v>
      </c>
      <c r="G90" s="6" t="s">
        <v>179</v>
      </c>
      <c r="H90" s="17"/>
    </row>
    <row r="91" spans="5:8" ht="12.75">
      <c r="E91" s="6" t="s">
        <v>180</v>
      </c>
      <c r="F91" s="6" t="s">
        <v>180</v>
      </c>
      <c r="G91" s="6" t="s">
        <v>180</v>
      </c>
      <c r="H91" s="17"/>
    </row>
    <row r="92" spans="2:8" ht="12.75">
      <c r="B92" s="2" t="s">
        <v>72</v>
      </c>
      <c r="E92" s="8">
        <v>49045</v>
      </c>
      <c r="F92" s="17">
        <v>6932</v>
      </c>
      <c r="G92" s="17">
        <v>277439</v>
      </c>
      <c r="H92" s="17"/>
    </row>
    <row r="93" spans="2:8" ht="12.75">
      <c r="B93" s="2" t="s">
        <v>71</v>
      </c>
      <c r="E93" s="8">
        <v>2918</v>
      </c>
      <c r="F93" s="17">
        <v>1027</v>
      </c>
      <c r="G93" s="17">
        <v>45614</v>
      </c>
      <c r="H93" s="17"/>
    </row>
    <row r="94" spans="5:8" ht="13.5" thickBot="1">
      <c r="E94" s="41">
        <f>SUM(E92:E93)</f>
        <v>51963</v>
      </c>
      <c r="F94" s="41">
        <f>SUM(F92:F93)</f>
        <v>7959</v>
      </c>
      <c r="G94" s="42">
        <f>SUM(G92:G93)</f>
        <v>323053</v>
      </c>
      <c r="H94" s="17"/>
    </row>
    <row r="95" spans="5:8" ht="12.75">
      <c r="E95" s="17"/>
      <c r="F95" s="17"/>
      <c r="G95" s="17"/>
      <c r="H95" s="17"/>
    </row>
    <row r="96" spans="1:8" ht="12.75">
      <c r="A96" s="19">
        <v>17</v>
      </c>
      <c r="B96" s="1" t="s">
        <v>257</v>
      </c>
      <c r="E96" s="17"/>
      <c r="F96" s="17"/>
      <c r="G96" s="17"/>
      <c r="H96" s="17"/>
    </row>
    <row r="97" spans="1:10" ht="12.75" customHeight="1">
      <c r="A97" s="2"/>
      <c r="B97" s="127" t="s">
        <v>262</v>
      </c>
      <c r="C97" s="127"/>
      <c r="D97" s="127"/>
      <c r="E97" s="127"/>
      <c r="F97" s="127"/>
      <c r="G97" s="127"/>
      <c r="H97" s="127"/>
      <c r="I97" s="7"/>
      <c r="J97" s="7"/>
    </row>
    <row r="98" spans="1:10" ht="12.75" customHeight="1">
      <c r="A98" s="19"/>
      <c r="B98" s="127"/>
      <c r="C98" s="127"/>
      <c r="D98" s="127"/>
      <c r="E98" s="127"/>
      <c r="F98" s="127"/>
      <c r="G98" s="127"/>
      <c r="H98" s="127"/>
      <c r="I98" s="7"/>
      <c r="J98" s="7"/>
    </row>
    <row r="99" spans="1:10" ht="12.75" customHeight="1">
      <c r="A99" s="19"/>
      <c r="B99" s="127"/>
      <c r="C99" s="127"/>
      <c r="D99" s="127"/>
      <c r="E99" s="127"/>
      <c r="F99" s="127"/>
      <c r="G99" s="127"/>
      <c r="H99" s="127"/>
      <c r="I99" s="7"/>
      <c r="J99" s="7"/>
    </row>
    <row r="100" spans="2:10" ht="12.75">
      <c r="B100" s="127"/>
      <c r="C100" s="127"/>
      <c r="D100" s="127"/>
      <c r="E100" s="127"/>
      <c r="F100" s="127"/>
      <c r="G100" s="127"/>
      <c r="H100" s="127"/>
      <c r="I100" s="7"/>
      <c r="J100" s="7"/>
    </row>
    <row r="101" spans="1:10" ht="12.75">
      <c r="A101" s="19">
        <v>18</v>
      </c>
      <c r="B101" s="19" t="s">
        <v>185</v>
      </c>
      <c r="C101" s="7"/>
      <c r="D101" s="39"/>
      <c r="E101" s="7"/>
      <c r="F101" s="7"/>
      <c r="G101" s="7"/>
      <c r="H101" s="7"/>
      <c r="I101" s="7"/>
      <c r="J101" s="7"/>
    </row>
    <row r="102" spans="1:10" ht="12.75">
      <c r="A102" s="19"/>
      <c r="B102" s="129" t="s">
        <v>263</v>
      </c>
      <c r="C102" s="129"/>
      <c r="D102" s="129"/>
      <c r="E102" s="129"/>
      <c r="F102" s="129"/>
      <c r="G102" s="129"/>
      <c r="H102" s="129"/>
      <c r="I102" s="7"/>
      <c r="J102" s="7"/>
    </row>
    <row r="103" spans="1:10" ht="12.75">
      <c r="A103" s="19"/>
      <c r="B103" s="129"/>
      <c r="C103" s="129"/>
      <c r="D103" s="129"/>
      <c r="E103" s="129"/>
      <c r="F103" s="129"/>
      <c r="G103" s="129"/>
      <c r="H103" s="129"/>
      <c r="I103" s="7"/>
      <c r="J103" s="7"/>
    </row>
    <row r="104" spans="1:10" ht="12.75">
      <c r="A104" s="19"/>
      <c r="B104" s="129"/>
      <c r="C104" s="129"/>
      <c r="D104" s="129"/>
      <c r="E104" s="129"/>
      <c r="F104" s="129"/>
      <c r="G104" s="129"/>
      <c r="H104" s="129"/>
      <c r="I104" s="7"/>
      <c r="J104" s="7"/>
    </row>
    <row r="105" spans="1:10" ht="12.75">
      <c r="A105" s="19"/>
      <c r="B105" s="129"/>
      <c r="C105" s="129"/>
      <c r="D105" s="129"/>
      <c r="E105" s="129"/>
      <c r="F105" s="129"/>
      <c r="G105" s="129"/>
      <c r="H105" s="129"/>
      <c r="I105" s="7"/>
      <c r="J105" s="7"/>
    </row>
    <row r="106" spans="1:10" ht="12.75">
      <c r="A106" s="19"/>
      <c r="B106" s="129"/>
      <c r="C106" s="129"/>
      <c r="D106" s="129"/>
      <c r="E106" s="129"/>
      <c r="F106" s="129"/>
      <c r="G106" s="129"/>
      <c r="H106" s="129"/>
      <c r="I106" s="7"/>
      <c r="J106" s="7"/>
    </row>
    <row r="107" spans="1:10" ht="12.75">
      <c r="A107" s="19"/>
      <c r="B107" s="129"/>
      <c r="C107" s="129"/>
      <c r="D107" s="129"/>
      <c r="E107" s="129"/>
      <c r="F107" s="129"/>
      <c r="G107" s="129"/>
      <c r="H107" s="129"/>
      <c r="I107" s="7"/>
      <c r="J107" s="7"/>
    </row>
    <row r="108" spans="1:10" ht="12.75">
      <c r="A108" s="19"/>
      <c r="B108" s="129"/>
      <c r="C108" s="129"/>
      <c r="D108" s="129"/>
      <c r="E108" s="129"/>
      <c r="F108" s="129"/>
      <c r="G108" s="129"/>
      <c r="H108" s="129"/>
      <c r="I108" s="7"/>
      <c r="J108" s="7"/>
    </row>
    <row r="109" spans="1:10" ht="12.75">
      <c r="A109" s="19"/>
      <c r="B109" s="129"/>
      <c r="C109" s="129"/>
      <c r="D109" s="129"/>
      <c r="E109" s="129"/>
      <c r="F109" s="129"/>
      <c r="G109" s="129"/>
      <c r="H109" s="129"/>
      <c r="I109" s="7"/>
      <c r="J109" s="7"/>
    </row>
    <row r="110" spans="1:2" ht="12.75">
      <c r="A110" s="19">
        <v>19</v>
      </c>
      <c r="B110" s="1" t="s">
        <v>186</v>
      </c>
    </row>
    <row r="111" spans="2:8" ht="12.75">
      <c r="B111" s="129" t="s">
        <v>5</v>
      </c>
      <c r="C111" s="129"/>
      <c r="D111" s="129"/>
      <c r="E111" s="129"/>
      <c r="F111" s="129"/>
      <c r="G111" s="129"/>
      <c r="H111" s="129"/>
    </row>
    <row r="112" spans="2:8" ht="12.75">
      <c r="B112" s="129"/>
      <c r="C112" s="129"/>
      <c r="D112" s="129"/>
      <c r="E112" s="129"/>
      <c r="F112" s="129"/>
      <c r="G112" s="129"/>
      <c r="H112" s="129"/>
    </row>
    <row r="113" spans="2:8" ht="12.75">
      <c r="B113" s="63"/>
      <c r="C113" s="63"/>
      <c r="D113" s="63"/>
      <c r="E113" s="63"/>
      <c r="F113" s="63"/>
      <c r="G113" s="63"/>
      <c r="H113" s="63"/>
    </row>
    <row r="114" spans="1:4" ht="12.75">
      <c r="A114" s="1">
        <v>20</v>
      </c>
      <c r="B114" s="1" t="s">
        <v>254</v>
      </c>
      <c r="D114" s="2"/>
    </row>
    <row r="115" spans="2:8" ht="12.75" customHeight="1">
      <c r="B115" s="127" t="s">
        <v>255</v>
      </c>
      <c r="C115" s="128"/>
      <c r="D115" s="128"/>
      <c r="E115" s="128"/>
      <c r="F115" s="128"/>
      <c r="G115" s="128"/>
      <c r="H115" s="128"/>
    </row>
    <row r="116" spans="2:4" ht="12.75">
      <c r="B116" s="1"/>
      <c r="D116" s="2"/>
    </row>
    <row r="117" spans="1:2" ht="12.75">
      <c r="A117" s="1">
        <v>21</v>
      </c>
      <c r="B117" s="1" t="s">
        <v>36</v>
      </c>
    </row>
    <row r="118" ht="12.75">
      <c r="B118" s="2" t="s">
        <v>256</v>
      </c>
    </row>
    <row r="119" ht="12.75">
      <c r="B119" s="1"/>
    </row>
    <row r="120" spans="1:10" ht="12.75">
      <c r="A120" s="2" t="s">
        <v>187</v>
      </c>
      <c r="B120" s="43"/>
      <c r="C120" s="43"/>
      <c r="D120" s="44"/>
      <c r="E120" s="43"/>
      <c r="F120" s="43"/>
      <c r="G120" s="43"/>
      <c r="H120" s="43"/>
      <c r="I120" s="43"/>
      <c r="J120" s="43"/>
    </row>
    <row r="121" spans="1:10" ht="12.75">
      <c r="A121" s="2"/>
      <c r="B121" s="43"/>
      <c r="C121" s="43"/>
      <c r="D121" s="44"/>
      <c r="E121" s="43"/>
      <c r="F121" s="43"/>
      <c r="G121" s="43"/>
      <c r="H121" s="43"/>
      <c r="I121" s="43"/>
      <c r="J121" s="43"/>
    </row>
    <row r="122" ht="12.75">
      <c r="A122" s="2" t="s">
        <v>188</v>
      </c>
    </row>
    <row r="123" ht="12.75">
      <c r="A123" s="2" t="s">
        <v>189</v>
      </c>
    </row>
  </sheetData>
  <mergeCells count="15">
    <mergeCell ref="B3:H5"/>
    <mergeCell ref="B10:H11"/>
    <mergeCell ref="B32:H34"/>
    <mergeCell ref="B40:H43"/>
    <mergeCell ref="B36:H36"/>
    <mergeCell ref="B24:H24"/>
    <mergeCell ref="B26:H27"/>
    <mergeCell ref="B29:H31"/>
    <mergeCell ref="B63:H64"/>
    <mergeCell ref="B97:H100"/>
    <mergeCell ref="J68:P70"/>
    <mergeCell ref="B115:H115"/>
    <mergeCell ref="B68:H70"/>
    <mergeCell ref="B102:H109"/>
    <mergeCell ref="B111:H112"/>
  </mergeCells>
  <printOptions horizontalCentered="1"/>
  <pageMargins left="0.393700787" right="0.393700787" top="0.340551181" bottom="0.090551181" header="0" footer="0"/>
  <pageSetup fitToHeight="3" fitToWidth="3" horizontalDpi="600" verticalDpi="600" orientation="portrait" paperSize="9" r:id="rId1"/>
  <rowBreaks count="2" manualBreakCount="2">
    <brk id="62" max="7" man="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CHO</cp:lastModifiedBy>
  <cp:lastPrinted>2001-05-25T03:48:18Z</cp:lastPrinted>
  <dcterms:created xsi:type="dcterms:W3CDTF">1998-04-16T02:45:35Z</dcterms:created>
  <dcterms:modified xsi:type="dcterms:W3CDTF">2001-05-25T03:51:04Z</dcterms:modified>
  <cp:category/>
  <cp:version/>
  <cp:contentType/>
  <cp:contentStatus/>
</cp:coreProperties>
</file>